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c80eae6bc8991b4/Documents/_NIMEC/EA/tools/"/>
    </mc:Choice>
  </mc:AlternateContent>
  <xr:revisionPtr revIDLastSave="4" documentId="13_ncr:1_{98FEDD8C-908F-4488-B5BF-830DC16490C2}" xr6:coauthVersionLast="47" xr6:coauthVersionMax="47" xr10:uidLastSave="{EDE634D2-6F8F-4033-933C-7293FFF6A6C5}"/>
  <bookViews>
    <workbookView xWindow="-110" yWindow="-110" windowWidth="19420" windowHeight="10300" firstSheet="2" activeTab="4" xr2:uid="{00000000-000D-0000-FFFF-FFFF00000000}"/>
  </bookViews>
  <sheets>
    <sheet name="Start" sheetId="1" state="hidden" r:id="rId1"/>
    <sheet name="Guide" sheetId="17" state="hidden" r:id="rId2"/>
    <sheet name="Settings" sheetId="5" r:id="rId3"/>
    <sheet name="Projects" sheetId="6" r:id="rId4"/>
    <sheet name="Report" sheetId="8" r:id="rId5"/>
    <sheet name="Datasheet" sheetId="9" state="hidden" r:id="rId6"/>
    <sheet name="Datasheet_report" sheetId="18" state="hidden" r:id="rId7"/>
    <sheet name="Wijzigingen" sheetId="19" r:id="rId8"/>
    <sheet name="Projecten buiten PPM met impact" sheetId="20" r:id="rId9"/>
  </sheets>
  <definedNames>
    <definedName name="_xlnm.Print_Area" localSheetId="1">Guide!$B$2:$BD$51</definedName>
    <definedName name="_xlnm.Print_Area" localSheetId="3">Projects!$B$2:$BD$57</definedName>
    <definedName name="_xlnm.Print_Area" localSheetId="4">Report!$B$2:$BD$80</definedName>
    <definedName name="_xlnm.Print_Area" localSheetId="2">Settings!$B$2:$BD$54</definedName>
    <definedName name="_xlnm.Print_Area" localSheetId="0">Start!$B$2:$BD$29</definedName>
    <definedName name="IND_1">Settings!$J$7</definedName>
    <definedName name="IND_2">Settings!$J$8</definedName>
    <definedName name="INVEST_1">Settings!$J$11</definedName>
    <definedName name="INVEST_2">Settings!$J$12</definedName>
    <definedName name="INVEST_3">Settings!$J$13</definedName>
    <definedName name="INVEST_4">Settings!$J$14</definedName>
    <definedName name="SELECTOR">Report!$K$5</definedName>
  </definedNames>
  <calcPr calcId="191029"/>
  <customWorkbookViews>
    <customWorkbookView name="Stefan" guid="{6499574F-5853-4D30-9424-5A492382BFE2}" includePrintSettings="0" includeHiddenRowCol="0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6" l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A18" i="6" l="1"/>
  <c r="A17" i="6"/>
  <c r="A9" i="6"/>
  <c r="W3" i="6"/>
  <c r="Y3" i="6"/>
  <c r="AB3" i="6"/>
  <c r="A56" i="6" l="1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6" i="6"/>
  <c r="A15" i="6"/>
  <c r="A14" i="6"/>
  <c r="A13" i="6"/>
  <c r="A12" i="6"/>
  <c r="A11" i="6"/>
  <c r="A10" i="6"/>
  <c r="A8" i="6"/>
  <c r="P7" i="6"/>
  <c r="Z3" i="6"/>
  <c r="AL3" i="6"/>
  <c r="AG3" i="6"/>
  <c r="AA3" i="6"/>
  <c r="AS3" i="6"/>
  <c r="AT3" i="6"/>
  <c r="AY3" i="6"/>
  <c r="AW3" i="6"/>
  <c r="AQ3" i="6"/>
  <c r="X3" i="6"/>
  <c r="AZ3" i="6"/>
  <c r="AE3" i="6"/>
  <c r="AV3" i="6"/>
  <c r="AP3" i="6"/>
  <c r="AR3" i="6"/>
  <c r="AH3" i="6"/>
  <c r="AN3" i="6"/>
  <c r="AI3" i="6"/>
  <c r="AU3" i="6"/>
  <c r="AF3" i="6"/>
  <c r="AO3" i="6"/>
  <c r="AJ3" i="6"/>
  <c r="V3" i="6"/>
  <c r="AD3" i="6"/>
  <c r="AC3" i="6"/>
  <c r="AM3" i="6"/>
  <c r="AX3" i="6"/>
  <c r="BH6" i="6" l="1"/>
  <c r="BL6" i="6"/>
  <c r="BR6" i="6"/>
  <c r="CA6" i="6"/>
  <c r="BG6" i="6"/>
  <c r="BG8" i="6" s="1"/>
  <c r="BI6" i="6"/>
  <c r="BK6" i="6"/>
  <c r="BM6" i="6"/>
  <c r="BO6" i="6"/>
  <c r="BQ6" i="6"/>
  <c r="BS6" i="6"/>
  <c r="BU6" i="6"/>
  <c r="BX6" i="6"/>
  <c r="BZ6" i="6"/>
  <c r="CB6" i="6"/>
  <c r="CD6" i="6"/>
  <c r="CF6" i="6"/>
  <c r="CH6" i="6"/>
  <c r="CJ6" i="6"/>
  <c r="BJ6" i="6"/>
  <c r="BN6" i="6"/>
  <c r="BP6" i="6"/>
  <c r="BT6" i="6"/>
  <c r="BW6" i="6"/>
  <c r="BY6" i="6"/>
  <c r="CC6" i="6"/>
  <c r="CE6" i="6"/>
  <c r="CG6" i="6"/>
  <c r="CI6" i="6"/>
  <c r="CK6" i="6"/>
  <c r="AG81" i="8"/>
  <c r="U34" i="8"/>
  <c r="K81" i="8"/>
  <c r="AG58" i="8"/>
  <c r="K58" i="8"/>
  <c r="P34" i="8"/>
  <c r="K34" i="8"/>
  <c r="F34" i="8"/>
  <c r="BT56" i="6" l="1"/>
  <c r="BT52" i="6"/>
  <c r="BT48" i="6"/>
  <c r="BT44" i="6"/>
  <c r="BT40" i="6"/>
  <c r="BT36" i="6"/>
  <c r="BT53" i="6"/>
  <c r="BT49" i="6"/>
  <c r="BT45" i="6"/>
  <c r="BT41" i="6"/>
  <c r="BT37" i="6"/>
  <c r="BT54" i="6"/>
  <c r="BT50" i="6"/>
  <c r="BT46" i="6"/>
  <c r="BT42" i="6"/>
  <c r="BT55" i="6"/>
  <c r="BT51" i="6"/>
  <c r="BT32" i="6"/>
  <c r="BT28" i="6"/>
  <c r="BT24" i="6"/>
  <c r="BT20" i="6"/>
  <c r="BT38" i="6"/>
  <c r="BT47" i="6"/>
  <c r="BT33" i="6"/>
  <c r="BT29" i="6"/>
  <c r="BT25" i="6"/>
  <c r="BT21" i="6"/>
  <c r="BT34" i="6"/>
  <c r="BT30" i="6"/>
  <c r="BT39" i="6"/>
  <c r="BT15" i="6"/>
  <c r="BT11" i="6"/>
  <c r="BT8" i="6"/>
  <c r="BT31" i="6"/>
  <c r="BT27" i="6"/>
  <c r="BT18" i="6"/>
  <c r="BT13" i="6"/>
  <c r="BT43" i="6"/>
  <c r="BT19" i="6"/>
  <c r="BT16" i="6"/>
  <c r="BT12" i="6"/>
  <c r="BT9" i="6"/>
  <c r="BT10" i="6"/>
  <c r="BT26" i="6"/>
  <c r="BT35" i="6"/>
  <c r="BT23" i="6"/>
  <c r="BT17" i="6"/>
  <c r="BT22" i="6"/>
  <c r="BT14" i="6"/>
  <c r="BN53" i="6"/>
  <c r="BN49" i="6"/>
  <c r="BN45" i="6"/>
  <c r="BN41" i="6"/>
  <c r="BN37" i="6"/>
  <c r="BN54" i="6"/>
  <c r="BN50" i="6"/>
  <c r="BN46" i="6"/>
  <c r="BN42" i="6"/>
  <c r="BN38" i="6"/>
  <c r="BN55" i="6"/>
  <c r="BN51" i="6"/>
  <c r="BN47" i="6"/>
  <c r="BN43" i="6"/>
  <c r="BN56" i="6"/>
  <c r="BN52" i="6"/>
  <c r="BN40" i="6"/>
  <c r="BN33" i="6"/>
  <c r="BN29" i="6"/>
  <c r="BN25" i="6"/>
  <c r="BN21" i="6"/>
  <c r="BN44" i="6"/>
  <c r="BN39" i="6"/>
  <c r="BN35" i="6"/>
  <c r="BN34" i="6"/>
  <c r="BN30" i="6"/>
  <c r="BN26" i="6"/>
  <c r="BN22" i="6"/>
  <c r="BN18" i="6"/>
  <c r="BN36" i="6"/>
  <c r="BN31" i="6"/>
  <c r="BN20" i="6"/>
  <c r="BN16" i="6"/>
  <c r="BN12" i="6"/>
  <c r="BN9" i="6"/>
  <c r="BN24" i="6"/>
  <c r="BN48" i="6"/>
  <c r="BN14" i="6"/>
  <c r="BN28" i="6"/>
  <c r="BN17" i="6"/>
  <c r="BN13" i="6"/>
  <c r="BN10" i="6"/>
  <c r="BN32" i="6"/>
  <c r="BN27" i="6"/>
  <c r="BN23" i="6"/>
  <c r="BN15" i="6"/>
  <c r="BN19" i="6"/>
  <c r="BN8" i="6"/>
  <c r="BN11" i="6"/>
  <c r="BW53" i="6"/>
  <c r="BW49" i="6"/>
  <c r="BW45" i="6"/>
  <c r="BW41" i="6"/>
  <c r="BW37" i="6"/>
  <c r="BW54" i="6"/>
  <c r="BW50" i="6"/>
  <c r="BW46" i="6"/>
  <c r="BW42" i="6"/>
  <c r="BW38" i="6"/>
  <c r="BW34" i="6"/>
  <c r="BW55" i="6"/>
  <c r="BW51" i="6"/>
  <c r="BW47" i="6"/>
  <c r="BW43" i="6"/>
  <c r="BW56" i="6"/>
  <c r="BW52" i="6"/>
  <c r="BW33" i="6"/>
  <c r="BW29" i="6"/>
  <c r="BW25" i="6"/>
  <c r="BW21" i="6"/>
  <c r="BW48" i="6"/>
  <c r="BW30" i="6"/>
  <c r="BW26" i="6"/>
  <c r="BW22" i="6"/>
  <c r="BW18" i="6"/>
  <c r="BW40" i="6"/>
  <c r="BW35" i="6"/>
  <c r="BW31" i="6"/>
  <c r="BW39" i="6"/>
  <c r="BW44" i="6"/>
  <c r="BW24" i="6"/>
  <c r="BW19" i="6"/>
  <c r="BW16" i="6"/>
  <c r="BW12" i="6"/>
  <c r="BW9" i="6"/>
  <c r="BW36" i="6"/>
  <c r="BW32" i="6"/>
  <c r="BW23" i="6"/>
  <c r="BW20" i="6"/>
  <c r="BW17" i="6"/>
  <c r="BW13" i="6"/>
  <c r="BW10" i="6"/>
  <c r="BW14" i="6"/>
  <c r="BW28" i="6"/>
  <c r="BW27" i="6"/>
  <c r="BW8" i="6"/>
  <c r="BW11" i="6"/>
  <c r="BW15" i="6"/>
  <c r="CB56" i="6"/>
  <c r="CB52" i="6"/>
  <c r="CB48" i="6"/>
  <c r="CB44" i="6"/>
  <c r="CB40" i="6"/>
  <c r="CB36" i="6"/>
  <c r="CB54" i="6"/>
  <c r="CB50" i="6"/>
  <c r="CB53" i="6"/>
  <c r="CB49" i="6"/>
  <c r="CB41" i="6"/>
  <c r="CB55" i="6"/>
  <c r="CB42" i="6"/>
  <c r="CB35" i="6"/>
  <c r="CB32" i="6"/>
  <c r="CB28" i="6"/>
  <c r="CB24" i="6"/>
  <c r="CB43" i="6"/>
  <c r="CB39" i="6"/>
  <c r="CB33" i="6"/>
  <c r="CB29" i="6"/>
  <c r="CB45" i="6"/>
  <c r="CB46" i="6"/>
  <c r="CB38" i="6"/>
  <c r="CB30" i="6"/>
  <c r="CB51" i="6"/>
  <c r="CB47" i="6"/>
  <c r="CB37" i="6"/>
  <c r="CB34" i="6"/>
  <c r="CB31" i="6"/>
  <c r="CB23" i="6"/>
  <c r="CB16" i="6"/>
  <c r="CB25" i="6"/>
  <c r="CB15" i="6"/>
  <c r="CB11" i="6"/>
  <c r="CB8" i="6"/>
  <c r="CB22" i="6"/>
  <c r="CB17" i="6"/>
  <c r="CB18" i="6"/>
  <c r="CB12" i="6"/>
  <c r="CB9" i="6"/>
  <c r="CB27" i="6"/>
  <c r="CB19" i="6"/>
  <c r="CB13" i="6"/>
  <c r="CB26" i="6"/>
  <c r="CB21" i="6"/>
  <c r="CB14" i="6"/>
  <c r="CB10" i="6"/>
  <c r="CB20" i="6"/>
  <c r="CK56" i="6"/>
  <c r="CK52" i="6"/>
  <c r="CK48" i="6"/>
  <c r="CK44" i="6"/>
  <c r="CK40" i="6"/>
  <c r="CK36" i="6"/>
  <c r="CK53" i="6"/>
  <c r="CK49" i="6"/>
  <c r="CK45" i="6"/>
  <c r="CK41" i="6"/>
  <c r="CK37" i="6"/>
  <c r="CK54" i="6"/>
  <c r="CK50" i="6"/>
  <c r="CK46" i="6"/>
  <c r="CK42" i="6"/>
  <c r="CK55" i="6"/>
  <c r="CK51" i="6"/>
  <c r="CK34" i="6"/>
  <c r="CK32" i="6"/>
  <c r="CK28" i="6"/>
  <c r="CK24" i="6"/>
  <c r="CK20" i="6"/>
  <c r="CK47" i="6"/>
  <c r="CK35" i="6"/>
  <c r="CK33" i="6"/>
  <c r="CK29" i="6"/>
  <c r="CK25" i="6"/>
  <c r="CK21" i="6"/>
  <c r="CK17" i="6"/>
  <c r="CK30" i="6"/>
  <c r="CK39" i="6"/>
  <c r="CK38" i="6"/>
  <c r="CK15" i="6"/>
  <c r="CK11" i="6"/>
  <c r="CK8" i="6"/>
  <c r="CK10" i="6"/>
  <c r="CK43" i="6"/>
  <c r="CK26" i="6"/>
  <c r="CK31" i="6"/>
  <c r="CK23" i="6"/>
  <c r="CK16" i="6"/>
  <c r="CK12" i="6"/>
  <c r="CK9" i="6"/>
  <c r="CK22" i="6"/>
  <c r="CK18" i="6"/>
  <c r="CK13" i="6"/>
  <c r="CK27" i="6"/>
  <c r="CK19" i="6"/>
  <c r="CK14" i="6"/>
  <c r="BI55" i="6"/>
  <c r="BI51" i="6"/>
  <c r="BI47" i="6"/>
  <c r="BI43" i="6"/>
  <c r="BI39" i="6"/>
  <c r="BI53" i="6"/>
  <c r="BI48" i="6"/>
  <c r="BI49" i="6"/>
  <c r="BI41" i="6"/>
  <c r="BI38" i="6"/>
  <c r="BI31" i="6"/>
  <c r="BI27" i="6"/>
  <c r="BI23" i="6"/>
  <c r="BI40" i="6"/>
  <c r="BI42" i="6"/>
  <c r="BI37" i="6"/>
  <c r="BI32" i="6"/>
  <c r="BI52" i="6"/>
  <c r="BI50" i="6"/>
  <c r="BI44" i="6"/>
  <c r="BI54" i="6"/>
  <c r="BI45" i="6"/>
  <c r="BI33" i="6"/>
  <c r="BI46" i="6"/>
  <c r="BI36" i="6"/>
  <c r="BI34" i="6"/>
  <c r="BI56" i="6"/>
  <c r="BI15" i="6"/>
  <c r="BI11" i="6"/>
  <c r="BI14" i="6"/>
  <c r="BI21" i="6"/>
  <c r="BI12" i="6"/>
  <c r="BI19" i="6"/>
  <c r="BI8" i="6"/>
  <c r="BI25" i="6"/>
  <c r="BI29" i="6"/>
  <c r="BI26" i="6"/>
  <c r="BI20" i="6"/>
  <c r="BI18" i="6"/>
  <c r="BI30" i="6"/>
  <c r="BI28" i="6"/>
  <c r="BI35" i="6"/>
  <c r="BI9" i="6"/>
  <c r="BI24" i="6"/>
  <c r="BI22" i="6"/>
  <c r="BI17" i="6"/>
  <c r="BI13" i="6"/>
  <c r="BI10" i="6"/>
  <c r="BI16" i="6"/>
  <c r="CI55" i="6"/>
  <c r="CI51" i="6"/>
  <c r="CI47" i="6"/>
  <c r="CI43" i="6"/>
  <c r="CI39" i="6"/>
  <c r="CI35" i="6"/>
  <c r="CI56" i="6"/>
  <c r="CI52" i="6"/>
  <c r="CI48" i="6"/>
  <c r="CI44" i="6"/>
  <c r="CI40" i="6"/>
  <c r="CI36" i="6"/>
  <c r="CI53" i="6"/>
  <c r="CI49" i="6"/>
  <c r="CI45" i="6"/>
  <c r="CI41" i="6"/>
  <c r="CI54" i="6"/>
  <c r="CI50" i="6"/>
  <c r="CI31" i="6"/>
  <c r="CI27" i="6"/>
  <c r="CI23" i="6"/>
  <c r="CI19" i="6"/>
  <c r="CI38" i="6"/>
  <c r="CI46" i="6"/>
  <c r="CI34" i="6"/>
  <c r="CI32" i="6"/>
  <c r="CI28" i="6"/>
  <c r="CI24" i="6"/>
  <c r="CI20" i="6"/>
  <c r="CI37" i="6"/>
  <c r="CI33" i="6"/>
  <c r="CI14" i="6"/>
  <c r="CI8" i="6"/>
  <c r="CI21" i="6"/>
  <c r="CI15" i="6"/>
  <c r="CI11" i="6"/>
  <c r="CI12" i="6"/>
  <c r="CI9" i="6"/>
  <c r="CI30" i="6"/>
  <c r="CI42" i="6"/>
  <c r="CI26" i="6"/>
  <c r="CI16" i="6"/>
  <c r="CI25" i="6"/>
  <c r="CI17" i="6"/>
  <c r="CI29" i="6"/>
  <c r="CI22" i="6"/>
  <c r="CI18" i="6"/>
  <c r="CI13" i="6"/>
  <c r="CI10" i="6"/>
  <c r="BX54" i="6"/>
  <c r="BX50" i="6"/>
  <c r="BX46" i="6"/>
  <c r="BX42" i="6"/>
  <c r="BX38" i="6"/>
  <c r="BX56" i="6"/>
  <c r="BX52" i="6"/>
  <c r="BX51" i="6"/>
  <c r="BX47" i="6"/>
  <c r="BX53" i="6"/>
  <c r="BX48" i="6"/>
  <c r="BX30" i="6"/>
  <c r="BX26" i="6"/>
  <c r="BX22" i="6"/>
  <c r="BX55" i="6"/>
  <c r="BX40" i="6"/>
  <c r="BX34" i="6"/>
  <c r="BX49" i="6"/>
  <c r="BX41" i="6"/>
  <c r="BX37" i="6"/>
  <c r="BX35" i="6"/>
  <c r="BX31" i="6"/>
  <c r="BX43" i="6"/>
  <c r="BX39" i="6"/>
  <c r="BX44" i="6"/>
  <c r="BX36" i="6"/>
  <c r="BX32" i="6"/>
  <c r="BX45" i="6"/>
  <c r="BX33" i="6"/>
  <c r="BX23" i="6"/>
  <c r="BX20" i="6"/>
  <c r="BX17" i="6"/>
  <c r="BX13" i="6"/>
  <c r="BX10" i="6"/>
  <c r="BX14" i="6"/>
  <c r="BX29" i="6"/>
  <c r="BX25" i="6"/>
  <c r="BX15" i="6"/>
  <c r="BX11" i="6"/>
  <c r="BX21" i="6"/>
  <c r="BX8" i="6"/>
  <c r="BX28" i="6"/>
  <c r="BX24" i="6"/>
  <c r="BX19" i="6"/>
  <c r="BX18" i="6"/>
  <c r="BX16" i="6"/>
  <c r="BX12" i="6"/>
  <c r="BX9" i="6"/>
  <c r="BX27" i="6"/>
  <c r="BL56" i="6"/>
  <c r="BL52" i="6"/>
  <c r="BL48" i="6"/>
  <c r="BL44" i="6"/>
  <c r="BL40" i="6"/>
  <c r="BL36" i="6"/>
  <c r="BL53" i="6"/>
  <c r="BL49" i="6"/>
  <c r="BL45" i="6"/>
  <c r="BL41" i="6"/>
  <c r="BL37" i="6"/>
  <c r="BL54" i="6"/>
  <c r="BL50" i="6"/>
  <c r="BL46" i="6"/>
  <c r="BL42" i="6"/>
  <c r="BL55" i="6"/>
  <c r="BL51" i="6"/>
  <c r="BL32" i="6"/>
  <c r="BL28" i="6"/>
  <c r="BL24" i="6"/>
  <c r="BL20" i="6"/>
  <c r="BL43" i="6"/>
  <c r="BL33" i="6"/>
  <c r="BL29" i="6"/>
  <c r="BL25" i="6"/>
  <c r="BL21" i="6"/>
  <c r="BL39" i="6"/>
  <c r="BL35" i="6"/>
  <c r="BL34" i="6"/>
  <c r="BL26" i="6"/>
  <c r="BL19" i="6"/>
  <c r="BL18" i="6"/>
  <c r="BL15" i="6"/>
  <c r="BL11" i="6"/>
  <c r="BL8" i="6"/>
  <c r="BL38" i="6"/>
  <c r="BL23" i="6"/>
  <c r="BL10" i="6"/>
  <c r="BL16" i="6"/>
  <c r="BL12" i="6"/>
  <c r="BL9" i="6"/>
  <c r="BL47" i="6"/>
  <c r="BL31" i="6"/>
  <c r="BL30" i="6"/>
  <c r="BL13" i="6"/>
  <c r="BL22" i="6"/>
  <c r="BL17" i="6"/>
  <c r="BL27" i="6"/>
  <c r="BL14" i="6"/>
  <c r="CD53" i="6"/>
  <c r="CD49" i="6"/>
  <c r="CD45" i="6"/>
  <c r="CD41" i="6"/>
  <c r="CD37" i="6"/>
  <c r="CD55" i="6"/>
  <c r="CD51" i="6"/>
  <c r="CD54" i="6"/>
  <c r="CD42" i="6"/>
  <c r="CD56" i="6"/>
  <c r="CD43" i="6"/>
  <c r="CD39" i="6"/>
  <c r="CD33" i="6"/>
  <c r="CD29" i="6"/>
  <c r="CD25" i="6"/>
  <c r="CD36" i="6"/>
  <c r="CD44" i="6"/>
  <c r="CD38" i="6"/>
  <c r="CD30" i="6"/>
  <c r="CD46" i="6"/>
  <c r="CD47" i="6"/>
  <c r="CD34" i="6"/>
  <c r="CD31" i="6"/>
  <c r="CD52" i="6"/>
  <c r="CD48" i="6"/>
  <c r="CD40" i="6"/>
  <c r="CD35" i="6"/>
  <c r="CD32" i="6"/>
  <c r="CD22" i="6"/>
  <c r="CD26" i="6"/>
  <c r="CD28" i="6"/>
  <c r="CD18" i="6"/>
  <c r="CD16" i="6"/>
  <c r="CD12" i="6"/>
  <c r="CD9" i="6"/>
  <c r="CD13" i="6"/>
  <c r="CD50" i="6"/>
  <c r="CD10" i="6"/>
  <c r="CD14" i="6"/>
  <c r="CD27" i="6"/>
  <c r="CD19" i="6"/>
  <c r="CD20" i="6"/>
  <c r="CD24" i="6"/>
  <c r="CD17" i="6"/>
  <c r="CD15" i="6"/>
  <c r="CD11" i="6"/>
  <c r="CD8" i="6"/>
  <c r="CD23" i="6"/>
  <c r="CD21" i="6"/>
  <c r="BM53" i="6"/>
  <c r="BM49" i="6"/>
  <c r="BM45" i="6"/>
  <c r="BM41" i="6"/>
  <c r="BM37" i="6"/>
  <c r="BM55" i="6"/>
  <c r="BM51" i="6"/>
  <c r="BM42" i="6"/>
  <c r="BM43" i="6"/>
  <c r="BM40" i="6"/>
  <c r="BM33" i="6"/>
  <c r="BM29" i="6"/>
  <c r="BM25" i="6"/>
  <c r="BM50" i="6"/>
  <c r="BM52" i="6"/>
  <c r="BM44" i="6"/>
  <c r="BM39" i="6"/>
  <c r="BM35" i="6"/>
  <c r="BM34" i="6"/>
  <c r="BM30" i="6"/>
  <c r="BM54" i="6"/>
  <c r="BM46" i="6"/>
  <c r="BM56" i="6"/>
  <c r="BM47" i="6"/>
  <c r="BM38" i="6"/>
  <c r="BM36" i="6"/>
  <c r="BM31" i="6"/>
  <c r="BM48" i="6"/>
  <c r="BM23" i="6"/>
  <c r="BM14" i="6"/>
  <c r="BM20" i="6"/>
  <c r="BM16" i="6"/>
  <c r="BM12" i="6"/>
  <c r="BM9" i="6"/>
  <c r="BM13" i="6"/>
  <c r="BM10" i="6"/>
  <c r="BM21" i="6"/>
  <c r="BM27" i="6"/>
  <c r="BM28" i="6"/>
  <c r="BM22" i="6"/>
  <c r="BM17" i="6"/>
  <c r="BM32" i="6"/>
  <c r="BM26" i="6"/>
  <c r="BM19" i="6"/>
  <c r="BM18" i="6"/>
  <c r="BM15" i="6"/>
  <c r="BM11" i="6"/>
  <c r="BM8" i="6"/>
  <c r="BM24" i="6"/>
  <c r="BK56" i="6"/>
  <c r="BK52" i="6"/>
  <c r="BK48" i="6"/>
  <c r="BK44" i="6"/>
  <c r="BK40" i="6"/>
  <c r="BK54" i="6"/>
  <c r="BK49" i="6"/>
  <c r="BK41" i="6"/>
  <c r="BK42" i="6"/>
  <c r="BK37" i="6"/>
  <c r="BK32" i="6"/>
  <c r="BK28" i="6"/>
  <c r="BK24" i="6"/>
  <c r="BK51" i="6"/>
  <c r="BK50" i="6"/>
  <c r="BK43" i="6"/>
  <c r="BK33" i="6"/>
  <c r="BK29" i="6"/>
  <c r="BK53" i="6"/>
  <c r="BK45" i="6"/>
  <c r="BK55" i="6"/>
  <c r="BK46" i="6"/>
  <c r="BK39" i="6"/>
  <c r="BK35" i="6"/>
  <c r="BK34" i="6"/>
  <c r="BK30" i="6"/>
  <c r="BK47" i="6"/>
  <c r="BK38" i="6"/>
  <c r="BK9" i="6"/>
  <c r="BK22" i="6"/>
  <c r="BK17" i="6"/>
  <c r="BK26" i="6"/>
  <c r="BK19" i="6"/>
  <c r="BK18" i="6"/>
  <c r="BK15" i="6"/>
  <c r="BK11" i="6"/>
  <c r="BK8" i="6"/>
  <c r="BK13" i="6"/>
  <c r="BK36" i="6"/>
  <c r="BK23" i="6"/>
  <c r="BK20" i="6"/>
  <c r="BK16" i="6"/>
  <c r="BK12" i="6"/>
  <c r="BK25" i="6"/>
  <c r="BK21" i="6"/>
  <c r="BK10" i="6"/>
  <c r="BK31" i="6"/>
  <c r="BK27" i="6"/>
  <c r="BK14" i="6"/>
  <c r="BP54" i="6"/>
  <c r="BP50" i="6"/>
  <c r="BP46" i="6"/>
  <c r="BP42" i="6"/>
  <c r="BP38" i="6"/>
  <c r="BP55" i="6"/>
  <c r="BP51" i="6"/>
  <c r="BP47" i="6"/>
  <c r="BP43" i="6"/>
  <c r="BP39" i="6"/>
  <c r="BP35" i="6"/>
  <c r="BP56" i="6"/>
  <c r="BP52" i="6"/>
  <c r="BP48" i="6"/>
  <c r="BP44" i="6"/>
  <c r="BP53" i="6"/>
  <c r="BP34" i="6"/>
  <c r="BP30" i="6"/>
  <c r="BP26" i="6"/>
  <c r="BP22" i="6"/>
  <c r="BP45" i="6"/>
  <c r="BP36" i="6"/>
  <c r="BP31" i="6"/>
  <c r="BP27" i="6"/>
  <c r="BP23" i="6"/>
  <c r="BP19" i="6"/>
  <c r="BP32" i="6"/>
  <c r="BP37" i="6"/>
  <c r="BP40" i="6"/>
  <c r="BP29" i="6"/>
  <c r="BP28" i="6"/>
  <c r="BP21" i="6"/>
  <c r="BP17" i="6"/>
  <c r="BP13" i="6"/>
  <c r="BP10" i="6"/>
  <c r="BP11" i="6"/>
  <c r="BP25" i="6"/>
  <c r="BP8" i="6"/>
  <c r="BP14" i="6"/>
  <c r="BP33" i="6"/>
  <c r="BP24" i="6"/>
  <c r="BP15" i="6"/>
  <c r="BP18" i="6"/>
  <c r="BP49" i="6"/>
  <c r="BP9" i="6"/>
  <c r="BP41" i="6"/>
  <c r="BP16" i="6"/>
  <c r="BP12" i="6"/>
  <c r="BP20" i="6"/>
  <c r="BZ55" i="6"/>
  <c r="BZ51" i="6"/>
  <c r="BZ47" i="6"/>
  <c r="BZ43" i="6"/>
  <c r="BZ39" i="6"/>
  <c r="BZ53" i="6"/>
  <c r="BZ52" i="6"/>
  <c r="BZ48" i="6"/>
  <c r="BZ40" i="6"/>
  <c r="BZ54" i="6"/>
  <c r="BZ49" i="6"/>
  <c r="BZ41" i="6"/>
  <c r="BZ37" i="6"/>
  <c r="BZ34" i="6"/>
  <c r="BZ31" i="6"/>
  <c r="BZ27" i="6"/>
  <c r="BZ23" i="6"/>
  <c r="BZ56" i="6"/>
  <c r="BZ35" i="6"/>
  <c r="BZ42" i="6"/>
  <c r="BZ36" i="6"/>
  <c r="BZ32" i="6"/>
  <c r="BZ44" i="6"/>
  <c r="BZ45" i="6"/>
  <c r="BZ33" i="6"/>
  <c r="BZ50" i="6"/>
  <c r="BZ46" i="6"/>
  <c r="BZ38" i="6"/>
  <c r="BZ30" i="6"/>
  <c r="BZ18" i="6"/>
  <c r="BZ26" i="6"/>
  <c r="BZ21" i="6"/>
  <c r="BZ14" i="6"/>
  <c r="BZ15" i="6"/>
  <c r="BZ8" i="6"/>
  <c r="BZ9" i="6"/>
  <c r="BZ28" i="6"/>
  <c r="BZ16" i="6"/>
  <c r="BZ29" i="6"/>
  <c r="BZ25" i="6"/>
  <c r="BZ11" i="6"/>
  <c r="BZ24" i="6"/>
  <c r="BZ12" i="6"/>
  <c r="BZ22" i="6"/>
  <c r="BZ20" i="6"/>
  <c r="BZ17" i="6"/>
  <c r="BZ13" i="6"/>
  <c r="BZ10" i="6"/>
  <c r="BZ19" i="6"/>
  <c r="BG54" i="6"/>
  <c r="BG50" i="6"/>
  <c r="BG46" i="6"/>
  <c r="BG42" i="6"/>
  <c r="BG38" i="6"/>
  <c r="BG56" i="6"/>
  <c r="BG52" i="6"/>
  <c r="BG47" i="6"/>
  <c r="BG48" i="6"/>
  <c r="BG36" i="6"/>
  <c r="BG34" i="6"/>
  <c r="BG30" i="6"/>
  <c r="BG26" i="6"/>
  <c r="BG49" i="6"/>
  <c r="BG41" i="6"/>
  <c r="BG31" i="6"/>
  <c r="BG51" i="6"/>
  <c r="BG43" i="6"/>
  <c r="BG40" i="6"/>
  <c r="BG53" i="6"/>
  <c r="BG44" i="6"/>
  <c r="BG37" i="6"/>
  <c r="BG32" i="6"/>
  <c r="BG45" i="6"/>
  <c r="BG35" i="6"/>
  <c r="BG27" i="6"/>
  <c r="BG22" i="6"/>
  <c r="BG14" i="6"/>
  <c r="BG29" i="6"/>
  <c r="BG20" i="6"/>
  <c r="BG55" i="6"/>
  <c r="BG24" i="6"/>
  <c r="BG17" i="6"/>
  <c r="BG13" i="6"/>
  <c r="BG10" i="6"/>
  <c r="BG39" i="6"/>
  <c r="BG23" i="6"/>
  <c r="BG19" i="6"/>
  <c r="BG18" i="6"/>
  <c r="BG15" i="6"/>
  <c r="BG25" i="6"/>
  <c r="BG21" i="6"/>
  <c r="BG16" i="6"/>
  <c r="BG12" i="6"/>
  <c r="BG9" i="6"/>
  <c r="BG11" i="6"/>
  <c r="BG28" i="6"/>
  <c r="BG33" i="6"/>
  <c r="CG54" i="6"/>
  <c r="CG50" i="6"/>
  <c r="CG46" i="6"/>
  <c r="CG42" i="6"/>
  <c r="CG38" i="6"/>
  <c r="CG34" i="6"/>
  <c r="CG55" i="6"/>
  <c r="CG51" i="6"/>
  <c r="CG47" i="6"/>
  <c r="CG43" i="6"/>
  <c r="CG39" i="6"/>
  <c r="CG35" i="6"/>
  <c r="CG56" i="6"/>
  <c r="CG52" i="6"/>
  <c r="CG48" i="6"/>
  <c r="CG44" i="6"/>
  <c r="CG40" i="6"/>
  <c r="CG53" i="6"/>
  <c r="CG49" i="6"/>
  <c r="CG30" i="6"/>
  <c r="CG26" i="6"/>
  <c r="CG22" i="6"/>
  <c r="CG18" i="6"/>
  <c r="CG45" i="6"/>
  <c r="CG31" i="6"/>
  <c r="CG27" i="6"/>
  <c r="CG23" i="6"/>
  <c r="CG19" i="6"/>
  <c r="CG32" i="6"/>
  <c r="CG37" i="6"/>
  <c r="CG36" i="6"/>
  <c r="CG29" i="6"/>
  <c r="CG13" i="6"/>
  <c r="CG10" i="6"/>
  <c r="CG33" i="6"/>
  <c r="CG24" i="6"/>
  <c r="CG17" i="6"/>
  <c r="CG20" i="6"/>
  <c r="CG14" i="6"/>
  <c r="CG15" i="6"/>
  <c r="CG41" i="6"/>
  <c r="CG11" i="6"/>
  <c r="CG21" i="6"/>
  <c r="CG8" i="6"/>
  <c r="CG25" i="6"/>
  <c r="CG9" i="6"/>
  <c r="CG12" i="6"/>
  <c r="CG28" i="6"/>
  <c r="CG16" i="6"/>
  <c r="BJ55" i="6"/>
  <c r="BJ51" i="6"/>
  <c r="BJ47" i="6"/>
  <c r="BJ43" i="6"/>
  <c r="BJ39" i="6"/>
  <c r="BJ35" i="6"/>
  <c r="BJ56" i="6"/>
  <c r="BJ52" i="6"/>
  <c r="BJ48" i="6"/>
  <c r="BJ44" i="6"/>
  <c r="BJ40" i="6"/>
  <c r="BJ36" i="6"/>
  <c r="BJ53" i="6"/>
  <c r="BJ49" i="6"/>
  <c r="BJ45" i="6"/>
  <c r="BJ41" i="6"/>
  <c r="BJ54" i="6"/>
  <c r="BJ50" i="6"/>
  <c r="BJ38" i="6"/>
  <c r="BJ31" i="6"/>
  <c r="BJ27" i="6"/>
  <c r="BJ23" i="6"/>
  <c r="BJ19" i="6"/>
  <c r="BJ42" i="6"/>
  <c r="BJ37" i="6"/>
  <c r="BJ32" i="6"/>
  <c r="BJ28" i="6"/>
  <c r="BJ24" i="6"/>
  <c r="BJ20" i="6"/>
  <c r="BJ33" i="6"/>
  <c r="BJ34" i="6"/>
  <c r="BJ14" i="6"/>
  <c r="BJ9" i="6"/>
  <c r="BJ29" i="6"/>
  <c r="BJ26" i="6"/>
  <c r="BJ18" i="6"/>
  <c r="BJ15" i="6"/>
  <c r="BJ11" i="6"/>
  <c r="BJ8" i="6"/>
  <c r="BJ46" i="6"/>
  <c r="BJ30" i="6"/>
  <c r="BJ25" i="6"/>
  <c r="BJ21" i="6"/>
  <c r="BJ16" i="6"/>
  <c r="BJ12" i="6"/>
  <c r="BJ13" i="6"/>
  <c r="BJ17" i="6"/>
  <c r="BJ22" i="6"/>
  <c r="BJ10" i="6"/>
  <c r="BU53" i="6"/>
  <c r="BU49" i="6"/>
  <c r="BU45" i="6"/>
  <c r="BU41" i="6"/>
  <c r="BU37" i="6"/>
  <c r="BU55" i="6"/>
  <c r="BU51" i="6"/>
  <c r="BU50" i="6"/>
  <c r="BU46" i="6"/>
  <c r="BU38" i="6"/>
  <c r="BU52" i="6"/>
  <c r="BU47" i="6"/>
  <c r="BU33" i="6"/>
  <c r="BU29" i="6"/>
  <c r="BU25" i="6"/>
  <c r="BU54" i="6"/>
  <c r="BU56" i="6"/>
  <c r="BU48" i="6"/>
  <c r="BU34" i="6"/>
  <c r="BU30" i="6"/>
  <c r="BU42" i="6"/>
  <c r="BU40" i="6"/>
  <c r="BU43" i="6"/>
  <c r="BU35" i="6"/>
  <c r="BU31" i="6"/>
  <c r="BU44" i="6"/>
  <c r="BU36" i="6"/>
  <c r="BU27" i="6"/>
  <c r="BU18" i="6"/>
  <c r="BU10" i="6"/>
  <c r="BU24" i="6"/>
  <c r="BU19" i="6"/>
  <c r="BU16" i="6"/>
  <c r="BU12" i="6"/>
  <c r="BU9" i="6"/>
  <c r="BU14" i="6"/>
  <c r="BU39" i="6"/>
  <c r="BU32" i="6"/>
  <c r="BU26" i="6"/>
  <c r="BU13" i="6"/>
  <c r="BU22" i="6"/>
  <c r="BU23" i="6"/>
  <c r="BU20" i="6"/>
  <c r="BU17" i="6"/>
  <c r="BU21" i="6"/>
  <c r="BU15" i="6"/>
  <c r="BU11" i="6"/>
  <c r="BU8" i="6"/>
  <c r="BU28" i="6"/>
  <c r="CA55" i="6"/>
  <c r="CA51" i="6"/>
  <c r="CA47" i="6"/>
  <c r="CA43" i="6"/>
  <c r="CA39" i="6"/>
  <c r="CA35" i="6"/>
  <c r="CA56" i="6"/>
  <c r="CA52" i="6"/>
  <c r="CA48" i="6"/>
  <c r="CA44" i="6"/>
  <c r="CA40" i="6"/>
  <c r="CA36" i="6"/>
  <c r="CA53" i="6"/>
  <c r="CA49" i="6"/>
  <c r="CA45" i="6"/>
  <c r="CA41" i="6"/>
  <c r="CA54" i="6"/>
  <c r="CA50" i="6"/>
  <c r="CA37" i="6"/>
  <c r="CA34" i="6"/>
  <c r="CA31" i="6"/>
  <c r="CA27" i="6"/>
  <c r="CA23" i="6"/>
  <c r="CA19" i="6"/>
  <c r="CA42" i="6"/>
  <c r="CA32" i="6"/>
  <c r="CA28" i="6"/>
  <c r="CA24" i="6"/>
  <c r="CA20" i="6"/>
  <c r="CA33" i="6"/>
  <c r="CA26" i="6"/>
  <c r="CA21" i="6"/>
  <c r="CA14" i="6"/>
  <c r="CA12" i="6"/>
  <c r="CA29" i="6"/>
  <c r="CA25" i="6"/>
  <c r="CA15" i="6"/>
  <c r="CA11" i="6"/>
  <c r="CA8" i="6"/>
  <c r="CA22" i="6"/>
  <c r="CA9" i="6"/>
  <c r="CA46" i="6"/>
  <c r="CA38" i="6"/>
  <c r="CA18" i="6"/>
  <c r="CA16" i="6"/>
  <c r="CA30" i="6"/>
  <c r="CA10" i="6"/>
  <c r="CA13" i="6"/>
  <c r="CA17" i="6"/>
  <c r="CE53" i="6"/>
  <c r="CE49" i="6"/>
  <c r="CE45" i="6"/>
  <c r="CE41" i="6"/>
  <c r="CE37" i="6"/>
  <c r="CE54" i="6"/>
  <c r="CE50" i="6"/>
  <c r="CE46" i="6"/>
  <c r="CE42" i="6"/>
  <c r="CE38" i="6"/>
  <c r="CE34" i="6"/>
  <c r="CE55" i="6"/>
  <c r="CE51" i="6"/>
  <c r="CE47" i="6"/>
  <c r="CE43" i="6"/>
  <c r="CE56" i="6"/>
  <c r="CE52" i="6"/>
  <c r="CE39" i="6"/>
  <c r="CE33" i="6"/>
  <c r="CE29" i="6"/>
  <c r="CE25" i="6"/>
  <c r="CE21" i="6"/>
  <c r="CE36" i="6"/>
  <c r="CE44" i="6"/>
  <c r="CE30" i="6"/>
  <c r="CE26" i="6"/>
  <c r="CE22" i="6"/>
  <c r="CE18" i="6"/>
  <c r="CE31" i="6"/>
  <c r="CE48" i="6"/>
  <c r="CE28" i="6"/>
  <c r="CE16" i="6"/>
  <c r="CE12" i="6"/>
  <c r="CE9" i="6"/>
  <c r="CE27" i="6"/>
  <c r="CE19" i="6"/>
  <c r="CE13" i="6"/>
  <c r="CE10" i="6"/>
  <c r="CE35" i="6"/>
  <c r="CE24" i="6"/>
  <c r="CE17" i="6"/>
  <c r="CE14" i="6"/>
  <c r="CE20" i="6"/>
  <c r="CE23" i="6"/>
  <c r="CE40" i="6"/>
  <c r="CE32" i="6"/>
  <c r="CE11" i="6"/>
  <c r="CE15" i="6"/>
  <c r="CE8" i="6"/>
  <c r="CJ56" i="6"/>
  <c r="CJ52" i="6"/>
  <c r="CJ48" i="6"/>
  <c r="CJ44" i="6"/>
  <c r="CJ40" i="6"/>
  <c r="CJ36" i="6"/>
  <c r="CJ54" i="6"/>
  <c r="CJ50" i="6"/>
  <c r="CJ45" i="6"/>
  <c r="CJ38" i="6"/>
  <c r="CJ46" i="6"/>
  <c r="CJ34" i="6"/>
  <c r="CJ32" i="6"/>
  <c r="CJ28" i="6"/>
  <c r="CJ24" i="6"/>
  <c r="CJ37" i="6"/>
  <c r="CJ47" i="6"/>
  <c r="CJ35" i="6"/>
  <c r="CJ33" i="6"/>
  <c r="CJ29" i="6"/>
  <c r="CJ41" i="6"/>
  <c r="CJ51" i="6"/>
  <c r="CJ49" i="6"/>
  <c r="CJ42" i="6"/>
  <c r="CJ30" i="6"/>
  <c r="CJ55" i="6"/>
  <c r="CJ43" i="6"/>
  <c r="CJ27" i="6"/>
  <c r="CJ20" i="6"/>
  <c r="CJ12" i="6"/>
  <c r="CJ39" i="6"/>
  <c r="CJ21" i="6"/>
  <c r="CJ15" i="6"/>
  <c r="CJ11" i="6"/>
  <c r="CJ8" i="6"/>
  <c r="CJ16" i="6"/>
  <c r="CJ53" i="6"/>
  <c r="CJ26" i="6"/>
  <c r="CJ9" i="6"/>
  <c r="CJ18" i="6"/>
  <c r="CJ23" i="6"/>
  <c r="CJ22" i="6"/>
  <c r="CJ13" i="6"/>
  <c r="CJ25" i="6"/>
  <c r="CJ10" i="6"/>
  <c r="CJ19" i="6"/>
  <c r="CJ14" i="6"/>
  <c r="CJ17" i="6"/>
  <c r="CJ31" i="6"/>
  <c r="BS56" i="6"/>
  <c r="BS52" i="6"/>
  <c r="BS48" i="6"/>
  <c r="BS44" i="6"/>
  <c r="BS40" i="6"/>
  <c r="BS54" i="6"/>
  <c r="BS50" i="6"/>
  <c r="BS45" i="6"/>
  <c r="BS39" i="6"/>
  <c r="BS36" i="6"/>
  <c r="BS51" i="6"/>
  <c r="BS46" i="6"/>
  <c r="BS32" i="6"/>
  <c r="BS28" i="6"/>
  <c r="BS24" i="6"/>
  <c r="BS53" i="6"/>
  <c r="BS38" i="6"/>
  <c r="BS55" i="6"/>
  <c r="BS47" i="6"/>
  <c r="BS33" i="6"/>
  <c r="BS29" i="6"/>
  <c r="BS49" i="6"/>
  <c r="BS41" i="6"/>
  <c r="BS37" i="6"/>
  <c r="BS42" i="6"/>
  <c r="BS34" i="6"/>
  <c r="BS30" i="6"/>
  <c r="BS43" i="6"/>
  <c r="BS35" i="6"/>
  <c r="BS10" i="6"/>
  <c r="BS15" i="6"/>
  <c r="BS11" i="6"/>
  <c r="BS8" i="6"/>
  <c r="BS12" i="6"/>
  <c r="BS9" i="6"/>
  <c r="BS23" i="6"/>
  <c r="BS17" i="6"/>
  <c r="BS31" i="6"/>
  <c r="BS27" i="6"/>
  <c r="BS18" i="6"/>
  <c r="BS13" i="6"/>
  <c r="BS19" i="6"/>
  <c r="BS16" i="6"/>
  <c r="BS26" i="6"/>
  <c r="BS20" i="6"/>
  <c r="BS21" i="6"/>
  <c r="BS22" i="6"/>
  <c r="BS14" i="6"/>
  <c r="BS25" i="6"/>
  <c r="BR55" i="6"/>
  <c r="BR51" i="6"/>
  <c r="BR47" i="6"/>
  <c r="BR43" i="6"/>
  <c r="BR39" i="6"/>
  <c r="BR35" i="6"/>
  <c r="BR56" i="6"/>
  <c r="BR52" i="6"/>
  <c r="BR48" i="6"/>
  <c r="BR44" i="6"/>
  <c r="BR40" i="6"/>
  <c r="BR36" i="6"/>
  <c r="BR53" i="6"/>
  <c r="BR49" i="6"/>
  <c r="BR45" i="6"/>
  <c r="BR41" i="6"/>
  <c r="BR54" i="6"/>
  <c r="BR50" i="6"/>
  <c r="BR31" i="6"/>
  <c r="BR27" i="6"/>
  <c r="BR23" i="6"/>
  <c r="BR19" i="6"/>
  <c r="BR46" i="6"/>
  <c r="BR32" i="6"/>
  <c r="BR28" i="6"/>
  <c r="BR24" i="6"/>
  <c r="BR20" i="6"/>
  <c r="BR38" i="6"/>
  <c r="BR33" i="6"/>
  <c r="BR37" i="6"/>
  <c r="BR22" i="6"/>
  <c r="BR14" i="6"/>
  <c r="BR8" i="6"/>
  <c r="BR12" i="6"/>
  <c r="BR9" i="6"/>
  <c r="BR30" i="6"/>
  <c r="BR16" i="6"/>
  <c r="BR15" i="6"/>
  <c r="BR11" i="6"/>
  <c r="BR18" i="6"/>
  <c r="BR26" i="6"/>
  <c r="BR42" i="6"/>
  <c r="BR34" i="6"/>
  <c r="BR25" i="6"/>
  <c r="BR17" i="6"/>
  <c r="BR10" i="6"/>
  <c r="BR29" i="6"/>
  <c r="BR21" i="6"/>
  <c r="BR13" i="6"/>
  <c r="CC56" i="6"/>
  <c r="CC52" i="6"/>
  <c r="CC48" i="6"/>
  <c r="CC44" i="6"/>
  <c r="CC40" i="6"/>
  <c r="CC36" i="6"/>
  <c r="CC53" i="6"/>
  <c r="CC49" i="6"/>
  <c r="CC45" i="6"/>
  <c r="CC41" i="6"/>
  <c r="CC37" i="6"/>
  <c r="CC54" i="6"/>
  <c r="CC50" i="6"/>
  <c r="CC46" i="6"/>
  <c r="CC42" i="6"/>
  <c r="CC55" i="6"/>
  <c r="CC51" i="6"/>
  <c r="CC35" i="6"/>
  <c r="CC32" i="6"/>
  <c r="CC28" i="6"/>
  <c r="CC24" i="6"/>
  <c r="CC20" i="6"/>
  <c r="CC43" i="6"/>
  <c r="CC39" i="6"/>
  <c r="CC33" i="6"/>
  <c r="CC29" i="6"/>
  <c r="CC25" i="6"/>
  <c r="CC21" i="6"/>
  <c r="CC17" i="6"/>
  <c r="CC38" i="6"/>
  <c r="CC30" i="6"/>
  <c r="CC15" i="6"/>
  <c r="CC11" i="6"/>
  <c r="CC8" i="6"/>
  <c r="CC13" i="6"/>
  <c r="CC22" i="6"/>
  <c r="CC47" i="6"/>
  <c r="CC18" i="6"/>
  <c r="CC16" i="6"/>
  <c r="CC12" i="6"/>
  <c r="CC9" i="6"/>
  <c r="CC10" i="6"/>
  <c r="CC27" i="6"/>
  <c r="CC19" i="6"/>
  <c r="CC31" i="6"/>
  <c r="CC23" i="6"/>
  <c r="CC34" i="6"/>
  <c r="CC14" i="6"/>
  <c r="CC26" i="6"/>
  <c r="CH55" i="6"/>
  <c r="CH51" i="6"/>
  <c r="CH47" i="6"/>
  <c r="CH43" i="6"/>
  <c r="CH39" i="6"/>
  <c r="CH53" i="6"/>
  <c r="CH56" i="6"/>
  <c r="CH44" i="6"/>
  <c r="CH45" i="6"/>
  <c r="CH31" i="6"/>
  <c r="CH27" i="6"/>
  <c r="CH23" i="6"/>
  <c r="CH38" i="6"/>
  <c r="CH46" i="6"/>
  <c r="CH34" i="6"/>
  <c r="CH32" i="6"/>
  <c r="CH28" i="6"/>
  <c r="CH48" i="6"/>
  <c r="CH40" i="6"/>
  <c r="CH37" i="6"/>
  <c r="CH35" i="6"/>
  <c r="CH50" i="6"/>
  <c r="CH41" i="6"/>
  <c r="CH33" i="6"/>
  <c r="CH54" i="6"/>
  <c r="CH42" i="6"/>
  <c r="CH36" i="6"/>
  <c r="CH24" i="6"/>
  <c r="CH19" i="6"/>
  <c r="CH17" i="6"/>
  <c r="CH11" i="6"/>
  <c r="CH20" i="6"/>
  <c r="CH14" i="6"/>
  <c r="CH8" i="6"/>
  <c r="CH9" i="6"/>
  <c r="CH52" i="6"/>
  <c r="CH21" i="6"/>
  <c r="CH15" i="6"/>
  <c r="CH26" i="6"/>
  <c r="CH16" i="6"/>
  <c r="CH29" i="6"/>
  <c r="CH22" i="6"/>
  <c r="CH18" i="6"/>
  <c r="CH13" i="6"/>
  <c r="CH10" i="6"/>
  <c r="CH12" i="6"/>
  <c r="CH49" i="6"/>
  <c r="CH25" i="6"/>
  <c r="CH30" i="6"/>
  <c r="BQ55" i="6"/>
  <c r="BQ51" i="6"/>
  <c r="BQ47" i="6"/>
  <c r="BQ43" i="6"/>
  <c r="BQ39" i="6"/>
  <c r="BQ53" i="6"/>
  <c r="BQ44" i="6"/>
  <c r="BQ35" i="6"/>
  <c r="BQ50" i="6"/>
  <c r="BQ45" i="6"/>
  <c r="BQ36" i="6"/>
  <c r="BQ31" i="6"/>
  <c r="BQ27" i="6"/>
  <c r="BQ23" i="6"/>
  <c r="BQ52" i="6"/>
  <c r="BQ54" i="6"/>
  <c r="BQ46" i="6"/>
  <c r="BQ32" i="6"/>
  <c r="BQ56" i="6"/>
  <c r="BQ48" i="6"/>
  <c r="BQ38" i="6"/>
  <c r="BQ49" i="6"/>
  <c r="BQ41" i="6"/>
  <c r="BQ40" i="6"/>
  <c r="BQ33" i="6"/>
  <c r="BQ42" i="6"/>
  <c r="BQ34" i="6"/>
  <c r="BQ25" i="6"/>
  <c r="BQ8" i="6"/>
  <c r="BQ12" i="6"/>
  <c r="BQ22" i="6"/>
  <c r="BQ14" i="6"/>
  <c r="BQ30" i="6"/>
  <c r="BQ24" i="6"/>
  <c r="BQ11" i="6"/>
  <c r="BQ20" i="6"/>
  <c r="BQ15" i="6"/>
  <c r="BQ16" i="6"/>
  <c r="BQ19" i="6"/>
  <c r="BQ18" i="6"/>
  <c r="BQ37" i="6"/>
  <c r="BQ29" i="6"/>
  <c r="BQ28" i="6"/>
  <c r="BQ21" i="6"/>
  <c r="BQ17" i="6"/>
  <c r="BQ13" i="6"/>
  <c r="BQ10" i="6"/>
  <c r="BQ9" i="6"/>
  <c r="BQ26" i="6"/>
  <c r="BY54" i="6"/>
  <c r="BY50" i="6"/>
  <c r="BY46" i="6"/>
  <c r="BY42" i="6"/>
  <c r="BY38" i="6"/>
  <c r="BY34" i="6"/>
  <c r="BY55" i="6"/>
  <c r="BY51" i="6"/>
  <c r="BY47" i="6"/>
  <c r="BY43" i="6"/>
  <c r="BY39" i="6"/>
  <c r="BY35" i="6"/>
  <c r="BY56" i="6"/>
  <c r="BY52" i="6"/>
  <c r="BY48" i="6"/>
  <c r="BY44" i="6"/>
  <c r="BY53" i="6"/>
  <c r="BY30" i="6"/>
  <c r="BY26" i="6"/>
  <c r="BY22" i="6"/>
  <c r="BY40" i="6"/>
  <c r="BY49" i="6"/>
  <c r="BY41" i="6"/>
  <c r="BY37" i="6"/>
  <c r="BY31" i="6"/>
  <c r="BY27" i="6"/>
  <c r="BY23" i="6"/>
  <c r="BY19" i="6"/>
  <c r="BY36" i="6"/>
  <c r="BY32" i="6"/>
  <c r="BY20" i="6"/>
  <c r="BY17" i="6"/>
  <c r="BY13" i="6"/>
  <c r="BY10" i="6"/>
  <c r="BY15" i="6"/>
  <c r="BY33" i="6"/>
  <c r="BY21" i="6"/>
  <c r="BY14" i="6"/>
  <c r="BY11" i="6"/>
  <c r="BY8" i="6"/>
  <c r="BY28" i="6"/>
  <c r="BY29" i="6"/>
  <c r="BY25" i="6"/>
  <c r="BY18" i="6"/>
  <c r="BY45" i="6"/>
  <c r="BY9" i="6"/>
  <c r="BY12" i="6"/>
  <c r="BY16" i="6"/>
  <c r="BY24" i="6"/>
  <c r="CF54" i="6"/>
  <c r="CF50" i="6"/>
  <c r="CF46" i="6"/>
  <c r="CF42" i="6"/>
  <c r="CF38" i="6"/>
  <c r="CF56" i="6"/>
  <c r="CF52" i="6"/>
  <c r="CF55" i="6"/>
  <c r="CF43" i="6"/>
  <c r="CF36" i="6"/>
  <c r="CF44" i="6"/>
  <c r="CF30" i="6"/>
  <c r="CF26" i="6"/>
  <c r="CF22" i="6"/>
  <c r="CF45" i="6"/>
  <c r="CF31" i="6"/>
  <c r="CF47" i="6"/>
  <c r="CF34" i="6"/>
  <c r="CF48" i="6"/>
  <c r="CF40" i="6"/>
  <c r="CF35" i="6"/>
  <c r="CF32" i="6"/>
  <c r="CF53" i="6"/>
  <c r="CF49" i="6"/>
  <c r="CF41" i="6"/>
  <c r="CF39" i="6"/>
  <c r="CF33" i="6"/>
  <c r="CF25" i="6"/>
  <c r="CF18" i="6"/>
  <c r="CF15" i="6"/>
  <c r="CF29" i="6"/>
  <c r="CF27" i="6"/>
  <c r="CF19" i="6"/>
  <c r="CF13" i="6"/>
  <c r="CF10" i="6"/>
  <c r="CF24" i="6"/>
  <c r="CF17" i="6"/>
  <c r="CF14" i="6"/>
  <c r="CF8" i="6"/>
  <c r="CF20" i="6"/>
  <c r="CF51" i="6"/>
  <c r="CF23" i="6"/>
  <c r="CF11" i="6"/>
  <c r="CF28" i="6"/>
  <c r="CF16" i="6"/>
  <c r="CF12" i="6"/>
  <c r="CF9" i="6"/>
  <c r="CF21" i="6"/>
  <c r="CF37" i="6"/>
  <c r="BO54" i="6"/>
  <c r="BO50" i="6"/>
  <c r="BO46" i="6"/>
  <c r="BO42" i="6"/>
  <c r="BO38" i="6"/>
  <c r="BO56" i="6"/>
  <c r="BO52" i="6"/>
  <c r="BO43" i="6"/>
  <c r="BO37" i="6"/>
  <c r="BO44" i="6"/>
  <c r="BO39" i="6"/>
  <c r="BO35" i="6"/>
  <c r="BO34" i="6"/>
  <c r="BO30" i="6"/>
  <c r="BO26" i="6"/>
  <c r="BO51" i="6"/>
  <c r="BO53" i="6"/>
  <c r="BO45" i="6"/>
  <c r="BO36" i="6"/>
  <c r="BO31" i="6"/>
  <c r="BO55" i="6"/>
  <c r="BO47" i="6"/>
  <c r="BO48" i="6"/>
  <c r="BO32" i="6"/>
  <c r="BO49" i="6"/>
  <c r="BO41" i="6"/>
  <c r="BO40" i="6"/>
  <c r="BO29" i="6"/>
  <c r="BO28" i="6"/>
  <c r="BO21" i="6"/>
  <c r="BO17" i="6"/>
  <c r="BO13" i="6"/>
  <c r="BO10" i="6"/>
  <c r="BO8" i="6"/>
  <c r="BO25" i="6"/>
  <c r="BO22" i="6"/>
  <c r="BO27" i="6"/>
  <c r="BO14" i="6"/>
  <c r="BO19" i="6"/>
  <c r="BO11" i="6"/>
  <c r="BO33" i="6"/>
  <c r="BO24" i="6"/>
  <c r="BO15" i="6"/>
  <c r="BO20" i="6"/>
  <c r="BO16" i="6"/>
  <c r="BO12" i="6"/>
  <c r="BO9" i="6"/>
  <c r="BO18" i="6"/>
  <c r="BO23" i="6"/>
  <c r="BH54" i="6"/>
  <c r="BH50" i="6"/>
  <c r="BH46" i="6"/>
  <c r="BH42" i="6"/>
  <c r="BH38" i="6"/>
  <c r="BH55" i="6"/>
  <c r="BH51" i="6"/>
  <c r="BH47" i="6"/>
  <c r="BH43" i="6"/>
  <c r="BH39" i="6"/>
  <c r="BH35" i="6"/>
  <c r="BH56" i="6"/>
  <c r="BH52" i="6"/>
  <c r="BH48" i="6"/>
  <c r="BH44" i="6"/>
  <c r="BH53" i="6"/>
  <c r="BH36" i="6"/>
  <c r="BH34" i="6"/>
  <c r="BH30" i="6"/>
  <c r="BH26" i="6"/>
  <c r="BH22" i="6"/>
  <c r="BH49" i="6"/>
  <c r="BH41" i="6"/>
  <c r="BH31" i="6"/>
  <c r="BH27" i="6"/>
  <c r="BH23" i="6"/>
  <c r="BH19" i="6"/>
  <c r="BH40" i="6"/>
  <c r="BH37" i="6"/>
  <c r="BH32" i="6"/>
  <c r="BH24" i="6"/>
  <c r="BH17" i="6"/>
  <c r="BH13" i="6"/>
  <c r="BH10" i="6"/>
  <c r="BH15" i="6"/>
  <c r="BH14" i="6"/>
  <c r="BH8" i="6"/>
  <c r="BH28" i="6"/>
  <c r="BH11" i="6"/>
  <c r="BH33" i="6"/>
  <c r="BH29" i="6"/>
  <c r="BH20" i="6"/>
  <c r="BH18" i="6"/>
  <c r="BH45" i="6"/>
  <c r="BH12" i="6"/>
  <c r="BH25" i="6"/>
  <c r="BH9" i="6"/>
  <c r="BH21" i="6"/>
  <c r="BH16" i="6"/>
  <c r="A1" i="18"/>
  <c r="BA17" i="6" l="1"/>
  <c r="BA16" i="6"/>
  <c r="AK16" i="6"/>
  <c r="AK17" i="6"/>
  <c r="BA18" i="6"/>
  <c r="AK18" i="6"/>
  <c r="BA9" i="6"/>
  <c r="AK9" i="6"/>
  <c r="BA8" i="6"/>
  <c r="BA10" i="6"/>
  <c r="BA11" i="6"/>
  <c r="BA13" i="6"/>
  <c r="BA15" i="6"/>
  <c r="BA19" i="6"/>
  <c r="BA21" i="6"/>
  <c r="BA23" i="6"/>
  <c r="BA25" i="6"/>
  <c r="BA27" i="6"/>
  <c r="BA29" i="6"/>
  <c r="BA31" i="6"/>
  <c r="BA33" i="6"/>
  <c r="BA35" i="6"/>
  <c r="BA37" i="6"/>
  <c r="BA39" i="6"/>
  <c r="BA41" i="6"/>
  <c r="BA43" i="6"/>
  <c r="BA45" i="6"/>
  <c r="BA47" i="6"/>
  <c r="BA49" i="6"/>
  <c r="BA51" i="6"/>
  <c r="BA53" i="6"/>
  <c r="BA55" i="6"/>
  <c r="AK12" i="6"/>
  <c r="AK8" i="6"/>
  <c r="AK10" i="6"/>
  <c r="AK11" i="6"/>
  <c r="AK15" i="6"/>
  <c r="AK19" i="6"/>
  <c r="AK21" i="6"/>
  <c r="AK23" i="6"/>
  <c r="AK25" i="6"/>
  <c r="AK27" i="6"/>
  <c r="AK29" i="6"/>
  <c r="AK31" i="6"/>
  <c r="AK33" i="6"/>
  <c r="AK35" i="6"/>
  <c r="AK37" i="6"/>
  <c r="AK39" i="6"/>
  <c r="AK41" i="6"/>
  <c r="AK51" i="6"/>
  <c r="AK43" i="6"/>
  <c r="AK45" i="6"/>
  <c r="AK47" i="6"/>
  <c r="AK50" i="6"/>
  <c r="AK53" i="6"/>
  <c r="AK55" i="6"/>
  <c r="BA12" i="6"/>
  <c r="BA14" i="6"/>
  <c r="BA20" i="6"/>
  <c r="BA22" i="6"/>
  <c r="BA24" i="6"/>
  <c r="BA26" i="6"/>
  <c r="BA28" i="6"/>
  <c r="BA30" i="6"/>
  <c r="BA32" i="6"/>
  <c r="BA34" i="6"/>
  <c r="BA36" i="6"/>
  <c r="BA38" i="6"/>
  <c r="BA40" i="6"/>
  <c r="BA42" i="6"/>
  <c r="BA44" i="6"/>
  <c r="BA46" i="6"/>
  <c r="BA48" i="6"/>
  <c r="BA50" i="6"/>
  <c r="BA52" i="6"/>
  <c r="BA54" i="6"/>
  <c r="BA56" i="6"/>
  <c r="AK14" i="6"/>
  <c r="AK13" i="6"/>
  <c r="AK20" i="6"/>
  <c r="AK22" i="6"/>
  <c r="AK24" i="6"/>
  <c r="AK26" i="6"/>
  <c r="AK28" i="6"/>
  <c r="AK30" i="6"/>
  <c r="AK32" i="6"/>
  <c r="AK34" i="6"/>
  <c r="AK36" i="6"/>
  <c r="AK38" i="6"/>
  <c r="AK40" i="6"/>
  <c r="AK49" i="6"/>
  <c r="AK42" i="6"/>
  <c r="AK44" i="6"/>
  <c r="AK46" i="6"/>
  <c r="AK48" i="6"/>
  <c r="AK52" i="6"/>
  <c r="AK54" i="6"/>
  <c r="AK56" i="6"/>
  <c r="BB46" i="6" l="1"/>
  <c r="BB42" i="6"/>
  <c r="BB11" i="6"/>
  <c r="BB8" i="6"/>
  <c r="BB18" i="6"/>
  <c r="BB10" i="6"/>
  <c r="BB45" i="6"/>
  <c r="BB47" i="6"/>
  <c r="BB9" i="6"/>
  <c r="BB48" i="6"/>
  <c r="BB44" i="6"/>
  <c r="BB14" i="6"/>
  <c r="BB54" i="6"/>
  <c r="BB49" i="6"/>
  <c r="BB38" i="6"/>
  <c r="BB34" i="6"/>
  <c r="BB30" i="6"/>
  <c r="BB26" i="6"/>
  <c r="BB22" i="6"/>
  <c r="BB13" i="6"/>
  <c r="BB53" i="6"/>
  <c r="BB41" i="6"/>
  <c r="BB37" i="6"/>
  <c r="BB33" i="6"/>
  <c r="BB29" i="6"/>
  <c r="BB25" i="6"/>
  <c r="BB21" i="6"/>
  <c r="BB43" i="6"/>
  <c r="BB56" i="6"/>
  <c r="BB52" i="6"/>
  <c r="BB40" i="6"/>
  <c r="BB36" i="6"/>
  <c r="BB32" i="6"/>
  <c r="BB28" i="6"/>
  <c r="BB24" i="6"/>
  <c r="BB20" i="6"/>
  <c r="BB55" i="6"/>
  <c r="BB50" i="6"/>
  <c r="BB51" i="6"/>
  <c r="BB39" i="6"/>
  <c r="BB35" i="6"/>
  <c r="BB31" i="6"/>
  <c r="BB27" i="6"/>
  <c r="BB23" i="6"/>
  <c r="BB19" i="6"/>
  <c r="BB15" i="6"/>
  <c r="BB12" i="6"/>
  <c r="B3" i="18"/>
  <c r="F3" i="18"/>
  <c r="F1" i="9"/>
  <c r="E1" i="9"/>
  <c r="F2" i="18" l="1"/>
  <c r="B55" i="18"/>
  <c r="B105" i="18"/>
  <c r="B155" i="18"/>
  <c r="B56" i="18"/>
  <c r="B106" i="18"/>
  <c r="B156" i="18"/>
  <c r="B57" i="18"/>
  <c r="B107" i="18"/>
  <c r="B157" i="18"/>
  <c r="B58" i="18"/>
  <c r="B108" i="18"/>
  <c r="B158" i="18"/>
  <c r="B59" i="18"/>
  <c r="B109" i="18"/>
  <c r="B159" i="18"/>
  <c r="B60" i="18"/>
  <c r="B110" i="18"/>
  <c r="B160" i="18"/>
  <c r="B61" i="18"/>
  <c r="B111" i="18"/>
  <c r="B161" i="18"/>
  <c r="B62" i="18"/>
  <c r="B112" i="18"/>
  <c r="B162" i="18"/>
  <c r="B63" i="18"/>
  <c r="B113" i="18"/>
  <c r="B163" i="18"/>
  <c r="B64" i="18"/>
  <c r="B114" i="18"/>
  <c r="B164" i="18"/>
  <c r="B65" i="18"/>
  <c r="B115" i="18"/>
  <c r="B165" i="18"/>
  <c r="B66" i="18"/>
  <c r="B116" i="18"/>
  <c r="B166" i="18"/>
  <c r="B67" i="18"/>
  <c r="B117" i="18"/>
  <c r="B167" i="18"/>
  <c r="B68" i="18"/>
  <c r="B118" i="18"/>
  <c r="B168" i="18"/>
  <c r="B69" i="18"/>
  <c r="B119" i="18"/>
  <c r="B169" i="18"/>
  <c r="B70" i="18"/>
  <c r="B120" i="18"/>
  <c r="B170" i="18"/>
  <c r="B71" i="18"/>
  <c r="B121" i="18"/>
  <c r="B171" i="18"/>
  <c r="B72" i="18"/>
  <c r="B122" i="18"/>
  <c r="B172" i="18"/>
  <c r="B73" i="18"/>
  <c r="B123" i="18"/>
  <c r="B173" i="18"/>
  <c r="B74" i="18"/>
  <c r="B124" i="18"/>
  <c r="B174" i="18"/>
  <c r="B75" i="18"/>
  <c r="B125" i="18"/>
  <c r="B175" i="18"/>
  <c r="B76" i="18"/>
  <c r="B126" i="18"/>
  <c r="B176" i="18"/>
  <c r="B77" i="18"/>
  <c r="B127" i="18"/>
  <c r="B177" i="18"/>
  <c r="B78" i="18"/>
  <c r="B128" i="18"/>
  <c r="B178" i="18"/>
  <c r="B79" i="18"/>
  <c r="B129" i="18"/>
  <c r="B179" i="18"/>
  <c r="B80" i="18"/>
  <c r="B130" i="18"/>
  <c r="B180" i="18"/>
  <c r="B81" i="18"/>
  <c r="B131" i="18"/>
  <c r="B181" i="18"/>
  <c r="B82" i="18"/>
  <c r="B132" i="18"/>
  <c r="B182" i="18"/>
  <c r="B83" i="18"/>
  <c r="B133" i="18"/>
  <c r="B183" i="18"/>
  <c r="B84" i="18"/>
  <c r="B134" i="18"/>
  <c r="B184" i="18"/>
  <c r="B85" i="18"/>
  <c r="B135" i="18"/>
  <c r="B185" i="18"/>
  <c r="B86" i="18"/>
  <c r="B136" i="18"/>
  <c r="B186" i="18"/>
  <c r="B87" i="18"/>
  <c r="B137" i="18"/>
  <c r="B187" i="18"/>
  <c r="B88" i="18"/>
  <c r="B138" i="18"/>
  <c r="B188" i="18"/>
  <c r="B89" i="18"/>
  <c r="B139" i="18"/>
  <c r="B189" i="18"/>
  <c r="B90" i="18"/>
  <c r="B140" i="18"/>
  <c r="B190" i="18"/>
  <c r="B91" i="18"/>
  <c r="B141" i="18"/>
  <c r="B191" i="18"/>
  <c r="B92" i="18"/>
  <c r="B142" i="18"/>
  <c r="B192" i="18"/>
  <c r="B93" i="18"/>
  <c r="B143" i="18"/>
  <c r="B193" i="18"/>
  <c r="B94" i="18"/>
  <c r="B144" i="18"/>
  <c r="B194" i="18"/>
  <c r="B95" i="18"/>
  <c r="B145" i="18"/>
  <c r="B195" i="18"/>
  <c r="B96" i="18"/>
  <c r="B146" i="18"/>
  <c r="B196" i="18"/>
  <c r="B97" i="18"/>
  <c r="B147" i="18"/>
  <c r="B197" i="18"/>
  <c r="B98" i="18"/>
  <c r="B148" i="18"/>
  <c r="B198" i="18"/>
  <c r="B99" i="18"/>
  <c r="B149" i="18"/>
  <c r="B199" i="18"/>
  <c r="B100" i="18"/>
  <c r="B150" i="18"/>
  <c r="B200" i="18"/>
  <c r="B101" i="18"/>
  <c r="B151" i="18"/>
  <c r="B201" i="18"/>
  <c r="B102" i="18"/>
  <c r="B152" i="18"/>
  <c r="B202" i="18"/>
  <c r="B103" i="18"/>
  <c r="B153" i="18"/>
  <c r="B203" i="18"/>
  <c r="B154" i="18"/>
  <c r="B104" i="18"/>
  <c r="B5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4" i="18"/>
  <c r="G3" i="9" l="1"/>
  <c r="K2" i="9"/>
  <c r="B2" i="9" s="1"/>
  <c r="I6" i="9"/>
  <c r="AD13" i="8" s="1"/>
  <c r="I10" i="9"/>
  <c r="AD17" i="8" s="1"/>
  <c r="I14" i="9"/>
  <c r="AD21" i="8" s="1"/>
  <c r="I18" i="9"/>
  <c r="AD25" i="8" s="1"/>
  <c r="I22" i="9"/>
  <c r="AD29" i="8" s="1"/>
  <c r="I26" i="9"/>
  <c r="AD33" i="8" s="1"/>
  <c r="I30" i="9"/>
  <c r="AO12" i="8" s="1"/>
  <c r="I34" i="9"/>
  <c r="AO16" i="8" s="1"/>
  <c r="I38" i="9"/>
  <c r="AO20" i="8" s="1"/>
  <c r="I42" i="9"/>
  <c r="AO24" i="8" s="1"/>
  <c r="I46" i="9"/>
  <c r="AO28" i="8" s="1"/>
  <c r="I50" i="9"/>
  <c r="AO32" i="8" s="1"/>
  <c r="I3" i="9"/>
  <c r="AD10" i="8" s="1"/>
  <c r="I11" i="9"/>
  <c r="AD18" i="8" s="1"/>
  <c r="I19" i="9"/>
  <c r="AD26" i="8" s="1"/>
  <c r="I27" i="9"/>
  <c r="AO9" i="8" s="1"/>
  <c r="I35" i="9"/>
  <c r="AO17" i="8" s="1"/>
  <c r="I43" i="9"/>
  <c r="AO25" i="8" s="1"/>
  <c r="I4" i="9"/>
  <c r="AD11" i="8" s="1"/>
  <c r="I12" i="9"/>
  <c r="AD19" i="8" s="1"/>
  <c r="I20" i="9"/>
  <c r="AD27" i="8" s="1"/>
  <c r="I28" i="9"/>
  <c r="AO10" i="8" s="1"/>
  <c r="I36" i="9"/>
  <c r="AO18" i="8" s="1"/>
  <c r="I44" i="9"/>
  <c r="AO26" i="8" s="1"/>
  <c r="I2" i="9"/>
  <c r="AD9" i="8" s="1"/>
  <c r="I5" i="9"/>
  <c r="AD12" i="8" s="1"/>
  <c r="I9" i="9"/>
  <c r="AD16" i="8" s="1"/>
  <c r="I13" i="9"/>
  <c r="AD20" i="8" s="1"/>
  <c r="I17" i="9"/>
  <c r="AD24" i="8" s="1"/>
  <c r="I21" i="9"/>
  <c r="AD28" i="8" s="1"/>
  <c r="I25" i="9"/>
  <c r="AD32" i="8" s="1"/>
  <c r="I29" i="9"/>
  <c r="AO11" i="8" s="1"/>
  <c r="I33" i="9"/>
  <c r="AO15" i="8" s="1"/>
  <c r="I37" i="9"/>
  <c r="AO19" i="8" s="1"/>
  <c r="I41" i="9"/>
  <c r="AO23" i="8" s="1"/>
  <c r="I45" i="9"/>
  <c r="AO27" i="8" s="1"/>
  <c r="I49" i="9"/>
  <c r="AO31" i="8" s="1"/>
  <c r="I7" i="9"/>
  <c r="AD14" i="8" s="1"/>
  <c r="I15" i="9"/>
  <c r="AD22" i="8" s="1"/>
  <c r="I23" i="9"/>
  <c r="AD30" i="8" s="1"/>
  <c r="I31" i="9"/>
  <c r="AO13" i="8" s="1"/>
  <c r="I39" i="9"/>
  <c r="AO21" i="8" s="1"/>
  <c r="I47" i="9"/>
  <c r="AO29" i="8" s="1"/>
  <c r="I51" i="9"/>
  <c r="AO33" i="8" s="1"/>
  <c r="I8" i="9"/>
  <c r="AD15" i="8" s="1"/>
  <c r="I16" i="9"/>
  <c r="AD23" i="8" s="1"/>
  <c r="I24" i="9"/>
  <c r="AD31" i="8" s="1"/>
  <c r="I32" i="9"/>
  <c r="AO14" i="8" s="1"/>
  <c r="I40" i="9"/>
  <c r="AO22" i="8" s="1"/>
  <c r="I48" i="9"/>
  <c r="AO30" i="8" s="1"/>
  <c r="E2" i="9"/>
  <c r="F2" i="9"/>
  <c r="H2" i="9"/>
  <c r="J2" i="9"/>
  <c r="AE9" i="8" s="1"/>
  <c r="G2" i="9"/>
  <c r="H4" i="9"/>
  <c r="G5" i="9"/>
  <c r="H3" i="9"/>
  <c r="J3" i="9"/>
  <c r="AE10" i="8" s="1"/>
  <c r="J4" i="9"/>
  <c r="AE11" i="8" s="1"/>
  <c r="J5" i="9"/>
  <c r="AE12" i="8" s="1"/>
  <c r="H5" i="9"/>
  <c r="F6" i="9"/>
  <c r="F3" i="9"/>
  <c r="E6" i="9"/>
  <c r="K3" i="9"/>
  <c r="K4" i="9"/>
  <c r="K5" i="9"/>
  <c r="J6" i="9"/>
  <c r="AE13" i="8" s="1"/>
  <c r="H6" i="9"/>
  <c r="F5" i="9"/>
  <c r="E3" i="9"/>
  <c r="E4" i="9"/>
  <c r="E5" i="9"/>
  <c r="K6" i="9"/>
  <c r="F4" i="9"/>
  <c r="G6" i="9"/>
  <c r="G4" i="9"/>
  <c r="J7" i="9"/>
  <c r="AE14" i="8" s="1"/>
  <c r="G7" i="9"/>
  <c r="E8" i="9"/>
  <c r="J9" i="9"/>
  <c r="AE16" i="8" s="1"/>
  <c r="G9" i="9"/>
  <c r="E10" i="9"/>
  <c r="J11" i="9"/>
  <c r="AE18" i="8" s="1"/>
  <c r="G11" i="9"/>
  <c r="E12" i="9"/>
  <c r="J13" i="9"/>
  <c r="AE20" i="8" s="1"/>
  <c r="G13" i="9"/>
  <c r="E14" i="9"/>
  <c r="J15" i="9"/>
  <c r="AE22" i="8" s="1"/>
  <c r="G15" i="9"/>
  <c r="E16" i="9"/>
  <c r="J17" i="9"/>
  <c r="AE24" i="8" s="1"/>
  <c r="G17" i="9"/>
  <c r="E18" i="9"/>
  <c r="J19" i="9"/>
  <c r="AE26" i="8" s="1"/>
  <c r="G19" i="9"/>
  <c r="E20" i="9"/>
  <c r="J21" i="9"/>
  <c r="AE28" i="8" s="1"/>
  <c r="G21" i="9"/>
  <c r="E22" i="9"/>
  <c r="J23" i="9"/>
  <c r="AE30" i="8" s="1"/>
  <c r="G23" i="9"/>
  <c r="E24" i="9"/>
  <c r="J25" i="9"/>
  <c r="AE32" i="8" s="1"/>
  <c r="G25" i="9"/>
  <c r="E26" i="9"/>
  <c r="J27" i="9"/>
  <c r="AP9" i="8" s="1"/>
  <c r="G27" i="9"/>
  <c r="E28" i="9"/>
  <c r="J29" i="9"/>
  <c r="AP11" i="8" s="1"/>
  <c r="G29" i="9"/>
  <c r="E30" i="9"/>
  <c r="J31" i="9"/>
  <c r="AP13" i="8" s="1"/>
  <c r="G31" i="9"/>
  <c r="E32" i="9"/>
  <c r="J33" i="9"/>
  <c r="AP15" i="8" s="1"/>
  <c r="G33" i="9"/>
  <c r="E34" i="9"/>
  <c r="J35" i="9"/>
  <c r="AP17" i="8" s="1"/>
  <c r="G35" i="9"/>
  <c r="E36" i="9"/>
  <c r="J37" i="9"/>
  <c r="AP19" i="8" s="1"/>
  <c r="G37" i="9"/>
  <c r="E38" i="9"/>
  <c r="J39" i="9"/>
  <c r="AP21" i="8" s="1"/>
  <c r="G39" i="9"/>
  <c r="E40" i="9"/>
  <c r="G41" i="9"/>
  <c r="J43" i="9"/>
  <c r="AP25" i="8" s="1"/>
  <c r="E44" i="9"/>
  <c r="G45" i="9"/>
  <c r="J47" i="9"/>
  <c r="AP29" i="8" s="1"/>
  <c r="E48" i="9"/>
  <c r="G49" i="9"/>
  <c r="J51" i="9"/>
  <c r="AP33" i="8" s="1"/>
  <c r="E7" i="9"/>
  <c r="J8" i="9"/>
  <c r="AE15" i="8" s="1"/>
  <c r="J10" i="9"/>
  <c r="AE17" i="8" s="1"/>
  <c r="J12" i="9"/>
  <c r="AE19" i="8" s="1"/>
  <c r="E13" i="9"/>
  <c r="E15" i="9"/>
  <c r="E17" i="9"/>
  <c r="E19" i="9"/>
  <c r="E21" i="9"/>
  <c r="E23" i="9"/>
  <c r="K7" i="9"/>
  <c r="H7" i="9"/>
  <c r="F8" i="9"/>
  <c r="K9" i="9"/>
  <c r="H9" i="9"/>
  <c r="F10" i="9"/>
  <c r="K11" i="9"/>
  <c r="H11" i="9"/>
  <c r="F12" i="9"/>
  <c r="K13" i="9"/>
  <c r="H13" i="9"/>
  <c r="F14" i="9"/>
  <c r="K15" i="9"/>
  <c r="H15" i="9"/>
  <c r="F16" i="9"/>
  <c r="K17" i="9"/>
  <c r="H17" i="9"/>
  <c r="F18" i="9"/>
  <c r="K19" i="9"/>
  <c r="H19" i="9"/>
  <c r="F20" i="9"/>
  <c r="K21" i="9"/>
  <c r="H21" i="9"/>
  <c r="F22" i="9"/>
  <c r="K23" i="9"/>
  <c r="H23" i="9"/>
  <c r="F24" i="9"/>
  <c r="K25" i="9"/>
  <c r="H25" i="9"/>
  <c r="F26" i="9"/>
  <c r="K27" i="9"/>
  <c r="H27" i="9"/>
  <c r="F28" i="9"/>
  <c r="K29" i="9"/>
  <c r="H29" i="9"/>
  <c r="F30" i="9"/>
  <c r="K31" i="9"/>
  <c r="H31" i="9"/>
  <c r="F32" i="9"/>
  <c r="K33" i="9"/>
  <c r="H33" i="9"/>
  <c r="F34" i="9"/>
  <c r="K35" i="9"/>
  <c r="H35" i="9"/>
  <c r="F36" i="9"/>
  <c r="K37" i="9"/>
  <c r="H37" i="9"/>
  <c r="F38" i="9"/>
  <c r="K39" i="9"/>
  <c r="H39" i="9"/>
  <c r="F40" i="9"/>
  <c r="K41" i="9"/>
  <c r="H41" i="9"/>
  <c r="F42" i="9"/>
  <c r="K43" i="9"/>
  <c r="H43" i="9"/>
  <c r="F44" i="9"/>
  <c r="K45" i="9"/>
  <c r="H45" i="9"/>
  <c r="F46" i="9"/>
  <c r="K47" i="9"/>
  <c r="H47" i="9"/>
  <c r="F48" i="9"/>
  <c r="K49" i="9"/>
  <c r="H49" i="9"/>
  <c r="F50" i="9"/>
  <c r="K51" i="9"/>
  <c r="B51" i="9" s="1"/>
  <c r="H51" i="9"/>
  <c r="G8" i="9"/>
  <c r="G10" i="9"/>
  <c r="J14" i="9"/>
  <c r="AE21" i="8" s="1"/>
  <c r="J16" i="9"/>
  <c r="AE23" i="8" s="1"/>
  <c r="J18" i="9"/>
  <c r="AE25" i="8" s="1"/>
  <c r="J20" i="9"/>
  <c r="AE27" i="8" s="1"/>
  <c r="J22" i="9"/>
  <c r="AE29" i="8" s="1"/>
  <c r="J24" i="9"/>
  <c r="AE31" i="8" s="1"/>
  <c r="F7" i="9"/>
  <c r="K8" i="9"/>
  <c r="H8" i="9"/>
  <c r="F9" i="9"/>
  <c r="K10" i="9"/>
  <c r="H10" i="9"/>
  <c r="F11" i="9"/>
  <c r="K12" i="9"/>
  <c r="H12" i="9"/>
  <c r="F13" i="9"/>
  <c r="K14" i="9"/>
  <c r="H14" i="9"/>
  <c r="F15" i="9"/>
  <c r="K16" i="9"/>
  <c r="H16" i="9"/>
  <c r="F17" i="9"/>
  <c r="K18" i="9"/>
  <c r="H18" i="9"/>
  <c r="F19" i="9"/>
  <c r="K20" i="9"/>
  <c r="H20" i="9"/>
  <c r="F21" i="9"/>
  <c r="K22" i="9"/>
  <c r="H22" i="9"/>
  <c r="F23" i="9"/>
  <c r="K24" i="9"/>
  <c r="H24" i="9"/>
  <c r="F25" i="9"/>
  <c r="K26" i="9"/>
  <c r="H26" i="9"/>
  <c r="F27" i="9"/>
  <c r="K28" i="9"/>
  <c r="H28" i="9"/>
  <c r="F29" i="9"/>
  <c r="K30" i="9"/>
  <c r="H30" i="9"/>
  <c r="F31" i="9"/>
  <c r="K32" i="9"/>
  <c r="H32" i="9"/>
  <c r="F33" i="9"/>
  <c r="K34" i="9"/>
  <c r="H34" i="9"/>
  <c r="F35" i="9"/>
  <c r="K36" i="9"/>
  <c r="H36" i="9"/>
  <c r="F37" i="9"/>
  <c r="K38" i="9"/>
  <c r="H38" i="9"/>
  <c r="F39" i="9"/>
  <c r="K40" i="9"/>
  <c r="H40" i="9"/>
  <c r="F41" i="9"/>
  <c r="K42" i="9"/>
  <c r="H42" i="9"/>
  <c r="F43" i="9"/>
  <c r="K44" i="9"/>
  <c r="H44" i="9"/>
  <c r="F45" i="9"/>
  <c r="K46" i="9"/>
  <c r="H46" i="9"/>
  <c r="F47" i="9"/>
  <c r="K48" i="9"/>
  <c r="H48" i="9"/>
  <c r="F49" i="9"/>
  <c r="K50" i="9"/>
  <c r="H50" i="9"/>
  <c r="F51" i="9"/>
  <c r="J41" i="9"/>
  <c r="AP23" i="8" s="1"/>
  <c r="E42" i="9"/>
  <c r="G43" i="9"/>
  <c r="J45" i="9"/>
  <c r="AP27" i="8" s="1"/>
  <c r="E46" i="9"/>
  <c r="G47" i="9"/>
  <c r="J49" i="9"/>
  <c r="AP31" i="8" s="1"/>
  <c r="E50" i="9"/>
  <c r="G51" i="9"/>
  <c r="E9" i="9"/>
  <c r="E11" i="9"/>
  <c r="G12" i="9"/>
  <c r="G14" i="9"/>
  <c r="G16" i="9"/>
  <c r="G18" i="9"/>
  <c r="G20" i="9"/>
  <c r="G22" i="9"/>
  <c r="G26" i="9"/>
  <c r="E29" i="9"/>
  <c r="J32" i="9"/>
  <c r="AP14" i="8" s="1"/>
  <c r="G34" i="9"/>
  <c r="E37" i="9"/>
  <c r="J40" i="9"/>
  <c r="AP22" i="8" s="1"/>
  <c r="G42" i="9"/>
  <c r="E45" i="9"/>
  <c r="J48" i="9"/>
  <c r="AP30" i="8" s="1"/>
  <c r="G50" i="9"/>
  <c r="J28" i="9"/>
  <c r="AP10" i="8" s="1"/>
  <c r="G38" i="9"/>
  <c r="G46" i="9"/>
  <c r="G24" i="9"/>
  <c r="E27" i="9"/>
  <c r="J30" i="9"/>
  <c r="AP12" i="8" s="1"/>
  <c r="G32" i="9"/>
  <c r="E35" i="9"/>
  <c r="J38" i="9"/>
  <c r="AP20" i="8" s="1"/>
  <c r="G40" i="9"/>
  <c r="E43" i="9"/>
  <c r="J46" i="9"/>
  <c r="AP28" i="8" s="1"/>
  <c r="G48" i="9"/>
  <c r="E51" i="9"/>
  <c r="G30" i="9"/>
  <c r="J36" i="9"/>
  <c r="AP18" i="8" s="1"/>
  <c r="J44" i="9"/>
  <c r="AP26" i="8" s="1"/>
  <c r="J26" i="9"/>
  <c r="G28" i="9"/>
  <c r="E31" i="9"/>
  <c r="J34" i="9"/>
  <c r="AP16" i="8" s="1"/>
  <c r="G36" i="9"/>
  <c r="E39" i="9"/>
  <c r="J42" i="9"/>
  <c r="AP24" i="8" s="1"/>
  <c r="G44" i="9"/>
  <c r="E47" i="9"/>
  <c r="J50" i="9"/>
  <c r="AP32" i="8" s="1"/>
  <c r="E25" i="9"/>
  <c r="E33" i="9"/>
  <c r="E41" i="9"/>
  <c r="E49" i="9"/>
  <c r="AF53" i="5"/>
  <c r="AF54" i="5" s="1"/>
  <c r="AA53" i="5"/>
  <c r="AA54" i="5" s="1"/>
  <c r="V53" i="5"/>
  <c r="V54" i="5" s="1"/>
  <c r="Q53" i="5"/>
  <c r="Q54" i="5" s="1"/>
  <c r="AF37" i="5"/>
  <c r="AA37" i="5"/>
  <c r="V37" i="5"/>
  <c r="Q37" i="5"/>
  <c r="V33" i="5"/>
  <c r="V34" i="5" s="1"/>
  <c r="AA33" i="5"/>
  <c r="AA34" i="5" s="1"/>
  <c r="AF33" i="5"/>
  <c r="AF34" i="5" s="1"/>
  <c r="Q33" i="5"/>
  <c r="Q34" i="5" s="1"/>
  <c r="AF17" i="5"/>
  <c r="AA17" i="5"/>
  <c r="V17" i="5"/>
  <c r="Q17" i="5"/>
  <c r="B44" i="9" l="1"/>
  <c r="B34" i="9"/>
  <c r="B24" i="9"/>
  <c r="B30" i="9"/>
  <c r="B20" i="9"/>
  <c r="B47" i="9"/>
  <c r="B37" i="9"/>
  <c r="B27" i="9"/>
  <c r="B40" i="9"/>
  <c r="B46" i="9"/>
  <c r="B36" i="9"/>
  <c r="B43" i="9"/>
  <c r="B33" i="9"/>
  <c r="B23" i="9"/>
  <c r="B50" i="9"/>
  <c r="B42" i="9"/>
  <c r="B32" i="9"/>
  <c r="B22" i="9"/>
  <c r="B49" i="9"/>
  <c r="B39" i="9"/>
  <c r="B29" i="9"/>
  <c r="B19" i="9"/>
  <c r="B26" i="9"/>
  <c r="B48" i="9"/>
  <c r="B38" i="9"/>
  <c r="B28" i="9"/>
  <c r="B18" i="9"/>
  <c r="B45" i="9"/>
  <c r="B35" i="9"/>
  <c r="B25" i="9"/>
  <c r="B41" i="9"/>
  <c r="B31" i="9"/>
  <c r="B21" i="9"/>
  <c r="B14" i="9"/>
  <c r="B16" i="9"/>
  <c r="B12" i="9"/>
  <c r="B17" i="9"/>
  <c r="B15" i="9"/>
  <c r="B13" i="9"/>
  <c r="B3" i="9"/>
  <c r="B6" i="9"/>
  <c r="B4" i="9"/>
  <c r="B8" i="9"/>
  <c r="B10" i="9"/>
  <c r="B7" i="9"/>
  <c r="B5" i="9"/>
  <c r="B9" i="9"/>
  <c r="B11" i="9"/>
  <c r="C104" i="18" l="1"/>
  <c r="C59" i="18"/>
  <c r="C55" i="18"/>
  <c r="C202" i="18"/>
  <c r="C154" i="18"/>
  <c r="C106" i="18"/>
  <c r="C58" i="18"/>
  <c r="C45" i="18"/>
  <c r="C29" i="18"/>
  <c r="C13" i="18"/>
  <c r="C197" i="18"/>
  <c r="C181" i="18"/>
  <c r="C165" i="18"/>
  <c r="C149" i="18"/>
  <c r="C133" i="18"/>
  <c r="C117" i="18"/>
  <c r="C101" i="18"/>
  <c r="C85" i="18"/>
  <c r="C69" i="18"/>
  <c r="C38" i="18"/>
  <c r="C194" i="18"/>
  <c r="C146" i="18"/>
  <c r="C94" i="18"/>
  <c r="C57" i="18"/>
  <c r="C40" i="18"/>
  <c r="C24" i="18"/>
  <c r="C8" i="18"/>
  <c r="C192" i="18"/>
  <c r="C176" i="18"/>
  <c r="C160" i="18"/>
  <c r="C144" i="18"/>
  <c r="C128" i="18"/>
  <c r="C112" i="18"/>
  <c r="C96" i="18"/>
  <c r="C80" i="18"/>
  <c r="C64" i="18"/>
  <c r="C22" i="18"/>
  <c r="C174" i="18"/>
  <c r="C126" i="18"/>
  <c r="C78" i="18"/>
  <c r="C47" i="18"/>
  <c r="C31" i="18"/>
  <c r="C15" i="18"/>
  <c r="C199" i="18"/>
  <c r="C183" i="18"/>
  <c r="C167" i="18"/>
  <c r="C151" i="18"/>
  <c r="C135" i="18"/>
  <c r="C119" i="18"/>
  <c r="C103" i="18"/>
  <c r="C87" i="18"/>
  <c r="C71" i="18"/>
  <c r="C42" i="18"/>
  <c r="C190" i="18"/>
  <c r="C142" i="18"/>
  <c r="C98" i="18"/>
  <c r="C54" i="18"/>
  <c r="C41" i="18"/>
  <c r="C25" i="18"/>
  <c r="C9" i="18"/>
  <c r="C193" i="18"/>
  <c r="C177" i="18"/>
  <c r="C161" i="18"/>
  <c r="C145" i="18"/>
  <c r="C129" i="18"/>
  <c r="C113" i="18"/>
  <c r="C97" i="18"/>
  <c r="C81" i="18"/>
  <c r="C65" i="18"/>
  <c r="C30" i="18"/>
  <c r="C182" i="18"/>
  <c r="C134" i="18"/>
  <c r="C86" i="18"/>
  <c r="C52" i="18"/>
  <c r="C36" i="18"/>
  <c r="C20" i="18"/>
  <c r="C4" i="18"/>
  <c r="C188" i="18"/>
  <c r="C172" i="18"/>
  <c r="C156" i="18"/>
  <c r="C140" i="18"/>
  <c r="C124" i="18"/>
  <c r="C108" i="18"/>
  <c r="C92" i="18"/>
  <c r="C76" i="18"/>
  <c r="C60" i="18"/>
  <c r="C14" i="18"/>
  <c r="C162" i="18"/>
  <c r="C114" i="18"/>
  <c r="C66" i="18"/>
  <c r="C43" i="18"/>
  <c r="C27" i="18"/>
  <c r="C11" i="18"/>
  <c r="C195" i="18"/>
  <c r="C179" i="18"/>
  <c r="C163" i="18"/>
  <c r="C147" i="18"/>
  <c r="C131" i="18"/>
  <c r="C115" i="18"/>
  <c r="C99" i="18"/>
  <c r="C83" i="18"/>
  <c r="C67" i="18"/>
  <c r="C26" i="18"/>
  <c r="C178" i="18"/>
  <c r="C130" i="18"/>
  <c r="C82" i="18"/>
  <c r="C53" i="18"/>
  <c r="C37" i="18"/>
  <c r="C21" i="18"/>
  <c r="C5" i="18"/>
  <c r="C189" i="18"/>
  <c r="C173" i="18"/>
  <c r="C157" i="18"/>
  <c r="C141" i="18"/>
  <c r="C125" i="18"/>
  <c r="C109" i="18"/>
  <c r="C93" i="18"/>
  <c r="C77" i="18"/>
  <c r="C61" i="18"/>
  <c r="C18" i="18"/>
  <c r="C170" i="18"/>
  <c r="C122" i="18"/>
  <c r="C74" i="18"/>
  <c r="C48" i="18"/>
  <c r="C32" i="18"/>
  <c r="C16" i="18"/>
  <c r="C200" i="18"/>
  <c r="C184" i="18"/>
  <c r="C168" i="18"/>
  <c r="C152" i="18"/>
  <c r="C136" i="18"/>
  <c r="C120" i="18"/>
  <c r="C88" i="18"/>
  <c r="C72" i="18"/>
  <c r="C46" i="18"/>
  <c r="C198" i="18"/>
  <c r="C150" i="18"/>
  <c r="C102" i="18"/>
  <c r="C56" i="18"/>
  <c r="C39" i="18"/>
  <c r="C23" i="18"/>
  <c r="C7" i="18"/>
  <c r="C191" i="18"/>
  <c r="C175" i="18"/>
  <c r="C159" i="18"/>
  <c r="C143" i="18"/>
  <c r="C127" i="18"/>
  <c r="C111" i="18"/>
  <c r="C95" i="18"/>
  <c r="C79" i="18"/>
  <c r="C63" i="18"/>
  <c r="C10" i="18"/>
  <c r="C166" i="18"/>
  <c r="C118" i="18"/>
  <c r="C70" i="18"/>
  <c r="C49" i="18"/>
  <c r="C33" i="18"/>
  <c r="C17" i="18"/>
  <c r="C201" i="18"/>
  <c r="C185" i="18"/>
  <c r="C169" i="18"/>
  <c r="C153" i="18"/>
  <c r="C137" i="18"/>
  <c r="C121" i="18"/>
  <c r="C105" i="18"/>
  <c r="C89" i="18"/>
  <c r="C73" i="18"/>
  <c r="C50" i="18"/>
  <c r="C6" i="18"/>
  <c r="C158" i="18"/>
  <c r="C110" i="18"/>
  <c r="C62" i="18"/>
  <c r="C44" i="18"/>
  <c r="C28" i="18"/>
  <c r="C12" i="18"/>
  <c r="C196" i="18"/>
  <c r="C180" i="18"/>
  <c r="C164" i="18"/>
  <c r="C148" i="18"/>
  <c r="C132" i="18"/>
  <c r="C116" i="18"/>
  <c r="C100" i="18"/>
  <c r="C84" i="18"/>
  <c r="C68" i="18"/>
  <c r="C34" i="18"/>
  <c r="C186" i="18"/>
  <c r="C138" i="18"/>
  <c r="C90" i="18"/>
  <c r="C51" i="18"/>
  <c r="C35" i="18"/>
  <c r="C19" i="18"/>
  <c r="C203" i="18"/>
  <c r="C187" i="18"/>
  <c r="C171" i="18"/>
  <c r="C155" i="18"/>
  <c r="C139" i="18"/>
  <c r="C123" i="18"/>
  <c r="C107" i="18"/>
  <c r="C91" i="18"/>
  <c r="C75" i="18"/>
  <c r="F4" i="18"/>
  <c r="D4" i="18"/>
  <c r="D51" i="18"/>
  <c r="E4" i="18"/>
  <c r="F104" i="18"/>
  <c r="F203" i="18"/>
  <c r="E202" i="18"/>
  <c r="D201" i="18"/>
  <c r="F199" i="18"/>
  <c r="E198" i="18"/>
  <c r="D197" i="18"/>
  <c r="F195" i="18"/>
  <c r="E194" i="18"/>
  <c r="D193" i="18"/>
  <c r="F191" i="18"/>
  <c r="E190" i="18"/>
  <c r="D189" i="18"/>
  <c r="F187" i="18"/>
  <c r="E186" i="18"/>
  <c r="D185" i="18"/>
  <c r="F183" i="18"/>
  <c r="E182" i="18"/>
  <c r="D181" i="18"/>
  <c r="F179" i="18"/>
  <c r="E178" i="18"/>
  <c r="D177" i="18"/>
  <c r="F175" i="18"/>
  <c r="E174" i="18"/>
  <c r="D173" i="18"/>
  <c r="F171" i="18"/>
  <c r="E170" i="18"/>
  <c r="D169" i="18"/>
  <c r="D167" i="18"/>
  <c r="E164" i="18"/>
  <c r="E203" i="18"/>
  <c r="D202" i="18"/>
  <c r="F200" i="18"/>
  <c r="E199" i="18"/>
  <c r="D198" i="18"/>
  <c r="F196" i="18"/>
  <c r="E195" i="18"/>
  <c r="D194" i="18"/>
  <c r="F192" i="18"/>
  <c r="E191" i="18"/>
  <c r="D190" i="18"/>
  <c r="F188" i="18"/>
  <c r="E187" i="18"/>
  <c r="D186" i="18"/>
  <c r="F184" i="18"/>
  <c r="E183" i="18"/>
  <c r="D182" i="18"/>
  <c r="F180" i="18"/>
  <c r="E179" i="18"/>
  <c r="D178" i="18"/>
  <c r="F176" i="18"/>
  <c r="E175" i="18"/>
  <c r="D174" i="18"/>
  <c r="F172" i="18"/>
  <c r="E171" i="18"/>
  <c r="D170" i="18"/>
  <c r="F168" i="18"/>
  <c r="E166" i="18"/>
  <c r="F163" i="18"/>
  <c r="E167" i="18"/>
  <c r="D166" i="18"/>
  <c r="F164" i="18"/>
  <c r="E163" i="18"/>
  <c r="D162" i="18"/>
  <c r="F160" i="18"/>
  <c r="E159" i="18"/>
  <c r="D158" i="18"/>
  <c r="F156" i="18"/>
  <c r="E155" i="18"/>
  <c r="D153" i="18"/>
  <c r="F151" i="18"/>
  <c r="E150" i="18"/>
  <c r="D149" i="18"/>
  <c r="F147" i="18"/>
  <c r="E146" i="18"/>
  <c r="D145" i="18"/>
  <c r="F143" i="18"/>
  <c r="E142" i="18"/>
  <c r="D141" i="18"/>
  <c r="F139" i="18"/>
  <c r="E138" i="18"/>
  <c r="D137" i="18"/>
  <c r="F135" i="18"/>
  <c r="E134" i="18"/>
  <c r="D133" i="18"/>
  <c r="F131" i="18"/>
  <c r="E130" i="18"/>
  <c r="D129" i="18"/>
  <c r="F127" i="18"/>
  <c r="E126" i="18"/>
  <c r="D125" i="18"/>
  <c r="F123" i="18"/>
  <c r="E122" i="18"/>
  <c r="D121" i="18"/>
  <c r="F119" i="18"/>
  <c r="E118" i="18"/>
  <c r="D117" i="18"/>
  <c r="F115" i="18"/>
  <c r="E114" i="18"/>
  <c r="D113" i="18"/>
  <c r="F111" i="18"/>
  <c r="E110" i="18"/>
  <c r="D109" i="18"/>
  <c r="F107" i="18"/>
  <c r="E106" i="18"/>
  <c r="D105" i="18"/>
  <c r="F102" i="18"/>
  <c r="E101" i="18"/>
  <c r="D100" i="18"/>
  <c r="F98" i="18"/>
  <c r="E97" i="18"/>
  <c r="D96" i="18"/>
  <c r="F94" i="18"/>
  <c r="E93" i="18"/>
  <c r="D92" i="18"/>
  <c r="F90" i="18"/>
  <c r="E89" i="18"/>
  <c r="D88" i="18"/>
  <c r="F86" i="18"/>
  <c r="E85" i="18"/>
  <c r="D84" i="18"/>
  <c r="F82" i="18"/>
  <c r="E81" i="18"/>
  <c r="D80" i="18"/>
  <c r="F78" i="18"/>
  <c r="E77" i="18"/>
  <c r="D76" i="18"/>
  <c r="F74" i="18"/>
  <c r="E73" i="18"/>
  <c r="D72" i="18"/>
  <c r="F70" i="18"/>
  <c r="E69" i="18"/>
  <c r="D68" i="18"/>
  <c r="F66" i="18"/>
  <c r="E65" i="18"/>
  <c r="D64" i="18"/>
  <c r="F62" i="18"/>
  <c r="E61" i="18"/>
  <c r="D60" i="18"/>
  <c r="F58" i="18"/>
  <c r="E57" i="18"/>
  <c r="D56" i="18"/>
  <c r="F53" i="18"/>
  <c r="E52" i="18"/>
  <c r="E162" i="18"/>
  <c r="D161" i="18"/>
  <c r="F159" i="18"/>
  <c r="E158" i="18"/>
  <c r="D157" i="18"/>
  <c r="F155" i="18"/>
  <c r="E153" i="18"/>
  <c r="D152" i="18"/>
  <c r="F150" i="18"/>
  <c r="E149" i="18"/>
  <c r="D148" i="18"/>
  <c r="F146" i="18"/>
  <c r="E145" i="18"/>
  <c r="D144" i="18"/>
  <c r="F142" i="18"/>
  <c r="E141" i="18"/>
  <c r="D140" i="18"/>
  <c r="F138" i="18"/>
  <c r="E137" i="18"/>
  <c r="D136" i="18"/>
  <c r="F134" i="18"/>
  <c r="E133" i="18"/>
  <c r="D132" i="18"/>
  <c r="F130" i="18"/>
  <c r="E129" i="18"/>
  <c r="D128" i="18"/>
  <c r="F126" i="18"/>
  <c r="E125" i="18"/>
  <c r="D124" i="18"/>
  <c r="F122" i="18"/>
  <c r="E121" i="18"/>
  <c r="D120" i="18"/>
  <c r="F118" i="18"/>
  <c r="E117" i="18"/>
  <c r="D116" i="18"/>
  <c r="F114" i="18"/>
  <c r="E113" i="18"/>
  <c r="D112" i="18"/>
  <c r="F110" i="18"/>
  <c r="E109" i="18"/>
  <c r="D108" i="18"/>
  <c r="F106" i="18"/>
  <c r="E105" i="18"/>
  <c r="D103" i="18"/>
  <c r="F101" i="18"/>
  <c r="E100" i="18"/>
  <c r="D99" i="18"/>
  <c r="F97" i="18"/>
  <c r="E96" i="18"/>
  <c r="D95" i="18"/>
  <c r="F93" i="18"/>
  <c r="E92" i="18"/>
  <c r="D91" i="18"/>
  <c r="F89" i="18"/>
  <c r="E88" i="18"/>
  <c r="D87" i="18"/>
  <c r="F85" i="18"/>
  <c r="E84" i="18"/>
  <c r="D83" i="18"/>
  <c r="F81" i="18"/>
  <c r="E80" i="18"/>
  <c r="D79" i="18"/>
  <c r="F77" i="18"/>
  <c r="E76" i="18"/>
  <c r="D75" i="18"/>
  <c r="F73" i="18"/>
  <c r="E72" i="18"/>
  <c r="D71" i="18"/>
  <c r="F69" i="18"/>
  <c r="E68" i="18"/>
  <c r="D67" i="18"/>
  <c r="F65" i="18"/>
  <c r="E64" i="18"/>
  <c r="D63" i="18"/>
  <c r="F61" i="18"/>
  <c r="F59" i="18"/>
  <c r="D57" i="18"/>
  <c r="E53" i="18"/>
  <c r="E104" i="18"/>
  <c r="D54" i="18"/>
  <c r="D6" i="18"/>
  <c r="E7" i="18"/>
  <c r="F8" i="18"/>
  <c r="D10" i="18"/>
  <c r="E11" i="18"/>
  <c r="F12" i="18"/>
  <c r="D14" i="18"/>
  <c r="E15" i="18"/>
  <c r="F16" i="18"/>
  <c r="D18" i="18"/>
  <c r="E19" i="18"/>
  <c r="F20" i="18"/>
  <c r="D22" i="18"/>
  <c r="E23" i="18"/>
  <c r="F24" i="18"/>
  <c r="D26" i="18"/>
  <c r="E27" i="18"/>
  <c r="F28" i="18"/>
  <c r="D30" i="18"/>
  <c r="E31" i="18"/>
  <c r="F32" i="18"/>
  <c r="D34" i="18"/>
  <c r="E35" i="18"/>
  <c r="F36" i="18"/>
  <c r="D38" i="18"/>
  <c r="E39" i="18"/>
  <c r="F40" i="18"/>
  <c r="D42" i="18"/>
  <c r="E43" i="18"/>
  <c r="F44" i="18"/>
  <c r="D46" i="18"/>
  <c r="E47" i="18"/>
  <c r="F48" i="18"/>
  <c r="D50" i="18"/>
  <c r="E51" i="18"/>
  <c r="F5" i="18"/>
  <c r="D7" i="18"/>
  <c r="E8" i="18"/>
  <c r="F9" i="18"/>
  <c r="D11" i="18"/>
  <c r="E12" i="18"/>
  <c r="F13" i="18"/>
  <c r="D15" i="18"/>
  <c r="E16" i="18"/>
  <c r="F17" i="18"/>
  <c r="D19" i="18"/>
  <c r="E20" i="18"/>
  <c r="F21" i="18"/>
  <c r="D23" i="18"/>
  <c r="E24" i="18"/>
  <c r="F25" i="18"/>
  <c r="D27" i="18"/>
  <c r="E28" i="18"/>
  <c r="F29" i="18"/>
  <c r="D31" i="18"/>
  <c r="E32" i="18"/>
  <c r="F33" i="18"/>
  <c r="D35" i="18"/>
  <c r="E36" i="18"/>
  <c r="F37" i="18"/>
  <c r="D39" i="18"/>
  <c r="E40" i="18"/>
  <c r="F41" i="18"/>
  <c r="D43" i="18"/>
  <c r="E44" i="18"/>
  <c r="F45" i="18"/>
  <c r="D47" i="18"/>
  <c r="E48" i="18"/>
  <c r="D154" i="18"/>
  <c r="D104" i="18"/>
  <c r="E5" i="18"/>
  <c r="F6" i="18"/>
  <c r="D8" i="18"/>
  <c r="E9" i="18"/>
  <c r="F10" i="18"/>
  <c r="D12" i="18"/>
  <c r="E13" i="18"/>
  <c r="F14" i="18"/>
  <c r="D16" i="18"/>
  <c r="E17" i="18"/>
  <c r="F18" i="18"/>
  <c r="D20" i="18"/>
  <c r="E21" i="18"/>
  <c r="F22" i="18"/>
  <c r="D24" i="18"/>
  <c r="E25" i="18"/>
  <c r="F26" i="18"/>
  <c r="D28" i="18"/>
  <c r="E29" i="18"/>
  <c r="F30" i="18"/>
  <c r="D32" i="18"/>
  <c r="E33" i="18"/>
  <c r="F34" i="18"/>
  <c r="D36" i="18"/>
  <c r="E37" i="18"/>
  <c r="F38" i="18"/>
  <c r="D40" i="18"/>
  <c r="E41" i="18"/>
  <c r="F42" i="18"/>
  <c r="D44" i="18"/>
  <c r="E45" i="18"/>
  <c r="F46" i="18"/>
  <c r="D48" i="18"/>
  <c r="E49" i="18"/>
  <c r="F50" i="18"/>
  <c r="D5" i="18"/>
  <c r="E6" i="18"/>
  <c r="F7" i="18"/>
  <c r="D9" i="18"/>
  <c r="E10" i="18"/>
  <c r="F11" i="18"/>
  <c r="D13" i="18"/>
  <c r="E14" i="18"/>
  <c r="F15" i="18"/>
  <c r="D17" i="18"/>
  <c r="E18" i="18"/>
  <c r="F19" i="18"/>
  <c r="D21" i="18"/>
  <c r="E22" i="18"/>
  <c r="F23" i="18"/>
  <c r="D25" i="18"/>
  <c r="E26" i="18"/>
  <c r="F27" i="18"/>
  <c r="D29" i="18"/>
  <c r="E30" i="18"/>
  <c r="F31" i="18"/>
  <c r="D33" i="18"/>
  <c r="E34" i="18"/>
  <c r="F35" i="18"/>
  <c r="D37" i="18"/>
  <c r="E38" i="18"/>
  <c r="F39" i="18"/>
  <c r="D41" i="18"/>
  <c r="E42" i="18"/>
  <c r="F43" i="18"/>
  <c r="D45" i="18"/>
  <c r="E46" i="18"/>
  <c r="F47" i="18"/>
  <c r="D49" i="18"/>
  <c r="E50" i="18"/>
  <c r="F51" i="18"/>
  <c r="F52" i="18"/>
  <c r="D55" i="18"/>
  <c r="E56" i="18"/>
  <c r="F57" i="18"/>
  <c r="D59" i="18"/>
  <c r="E60" i="18"/>
  <c r="E54" i="18"/>
  <c r="E154" i="18"/>
  <c r="F154" i="18"/>
  <c r="F54" i="18"/>
  <c r="D203" i="18"/>
  <c r="F201" i="18"/>
  <c r="E200" i="18"/>
  <c r="D199" i="18"/>
  <c r="F197" i="18"/>
  <c r="E196" i="18"/>
  <c r="D195" i="18"/>
  <c r="F193" i="18"/>
  <c r="E192" i="18"/>
  <c r="D191" i="18"/>
  <c r="F189" i="18"/>
  <c r="E188" i="18"/>
  <c r="D187" i="18"/>
  <c r="F185" i="18"/>
  <c r="E184" i="18"/>
  <c r="D183" i="18"/>
  <c r="F181" i="18"/>
  <c r="E180" i="18"/>
  <c r="D179" i="18"/>
  <c r="F177" i="18"/>
  <c r="E176" i="18"/>
  <c r="D175" i="18"/>
  <c r="F173" i="18"/>
  <c r="E172" i="18"/>
  <c r="D171" i="18"/>
  <c r="F169" i="18"/>
  <c r="E168" i="18"/>
  <c r="F165" i="18"/>
  <c r="F202" i="18"/>
  <c r="E201" i="18"/>
  <c r="D200" i="18"/>
  <c r="F198" i="18"/>
  <c r="E197" i="18"/>
  <c r="D196" i="18"/>
  <c r="F194" i="18"/>
  <c r="E193" i="18"/>
  <c r="D192" i="18"/>
  <c r="F190" i="18"/>
  <c r="E189" i="18"/>
  <c r="D188" i="18"/>
  <c r="F186" i="18"/>
  <c r="E185" i="18"/>
  <c r="D184" i="18"/>
  <c r="F182" i="18"/>
  <c r="E181" i="18"/>
  <c r="D180" i="18"/>
  <c r="F178" i="18"/>
  <c r="E177" i="18"/>
  <c r="D176" i="18"/>
  <c r="F174" i="18"/>
  <c r="E173" i="18"/>
  <c r="D172" i="18"/>
  <c r="F170" i="18"/>
  <c r="E169" i="18"/>
  <c r="F167" i="18"/>
  <c r="D165" i="18"/>
  <c r="D168" i="18"/>
  <c r="F166" i="18"/>
  <c r="E165" i="18"/>
  <c r="D164" i="18"/>
  <c r="F162" i="18"/>
  <c r="E161" i="18"/>
  <c r="D160" i="18"/>
  <c r="F158" i="18"/>
  <c r="E157" i="18"/>
  <c r="D156" i="18"/>
  <c r="F153" i="18"/>
  <c r="E152" i="18"/>
  <c r="D151" i="18"/>
  <c r="F149" i="18"/>
  <c r="E148" i="18"/>
  <c r="D147" i="18"/>
  <c r="F145" i="18"/>
  <c r="E144" i="18"/>
  <c r="D143" i="18"/>
  <c r="F141" i="18"/>
  <c r="E140" i="18"/>
  <c r="D139" i="18"/>
  <c r="F137" i="18"/>
  <c r="E136" i="18"/>
  <c r="D135" i="18"/>
  <c r="F133" i="18"/>
  <c r="E132" i="18"/>
  <c r="D131" i="18"/>
  <c r="F129" i="18"/>
  <c r="E128" i="18"/>
  <c r="D127" i="18"/>
  <c r="F125" i="18"/>
  <c r="E124" i="18"/>
  <c r="D123" i="18"/>
  <c r="F121" i="18"/>
  <c r="E120" i="18"/>
  <c r="D119" i="18"/>
  <c r="F117" i="18"/>
  <c r="E116" i="18"/>
  <c r="D115" i="18"/>
  <c r="F113" i="18"/>
  <c r="E112" i="18"/>
  <c r="D111" i="18"/>
  <c r="F109" i="18"/>
  <c r="E108" i="18"/>
  <c r="D107" i="18"/>
  <c r="F105" i="18"/>
  <c r="E103" i="18"/>
  <c r="D102" i="18"/>
  <c r="F100" i="18"/>
  <c r="E99" i="18"/>
  <c r="D98" i="18"/>
  <c r="F96" i="18"/>
  <c r="E95" i="18"/>
  <c r="D94" i="18"/>
  <c r="F92" i="18"/>
  <c r="E91" i="18"/>
  <c r="D90" i="18"/>
  <c r="F88" i="18"/>
  <c r="E87" i="18"/>
  <c r="D86" i="18"/>
  <c r="F84" i="18"/>
  <c r="E83" i="18"/>
  <c r="D82" i="18"/>
  <c r="F80" i="18"/>
  <c r="E79" i="18"/>
  <c r="D78" i="18"/>
  <c r="F76" i="18"/>
  <c r="E75" i="18"/>
  <c r="D74" i="18"/>
  <c r="F72" i="18"/>
  <c r="E71" i="18"/>
  <c r="D70" i="18"/>
  <c r="F68" i="18"/>
  <c r="E67" i="18"/>
  <c r="D66" i="18"/>
  <c r="F64" i="18"/>
  <c r="E63" i="18"/>
  <c r="D62" i="18"/>
  <c r="F60" i="18"/>
  <c r="E59" i="18"/>
  <c r="D58" i="18"/>
  <c r="F56" i="18"/>
  <c r="E55" i="18"/>
  <c r="D53" i="18"/>
  <c r="D163" i="18"/>
  <c r="F161" i="18"/>
  <c r="E160" i="18"/>
  <c r="D159" i="18"/>
  <c r="F157" i="18"/>
  <c r="E156" i="18"/>
  <c r="D155" i="18"/>
  <c r="F152" i="18"/>
  <c r="E151" i="18"/>
  <c r="D150" i="18"/>
  <c r="F148" i="18"/>
  <c r="E147" i="18"/>
  <c r="D146" i="18"/>
  <c r="F144" i="18"/>
  <c r="E143" i="18"/>
  <c r="D142" i="18"/>
  <c r="F140" i="18"/>
  <c r="E139" i="18"/>
  <c r="D138" i="18"/>
  <c r="F136" i="18"/>
  <c r="E135" i="18"/>
  <c r="D134" i="18"/>
  <c r="F132" i="18"/>
  <c r="E131" i="18"/>
  <c r="D130" i="18"/>
  <c r="F128" i="18"/>
  <c r="E127" i="18"/>
  <c r="D126" i="18"/>
  <c r="F124" i="18"/>
  <c r="E123" i="18"/>
  <c r="D122" i="18"/>
  <c r="F120" i="18"/>
  <c r="E119" i="18"/>
  <c r="D118" i="18"/>
  <c r="F116" i="18"/>
  <c r="E115" i="18"/>
  <c r="D114" i="18"/>
  <c r="F112" i="18"/>
  <c r="E111" i="18"/>
  <c r="D110" i="18"/>
  <c r="F108" i="18"/>
  <c r="E107" i="18"/>
  <c r="D106" i="18"/>
  <c r="F103" i="18"/>
  <c r="E102" i="18"/>
  <c r="D101" i="18"/>
  <c r="F99" i="18"/>
  <c r="E98" i="18"/>
  <c r="D97" i="18"/>
  <c r="F95" i="18"/>
  <c r="E94" i="18"/>
  <c r="D93" i="18"/>
  <c r="F91" i="18"/>
  <c r="E90" i="18"/>
  <c r="D89" i="18"/>
  <c r="F87" i="18"/>
  <c r="E86" i="18"/>
  <c r="D85" i="18"/>
  <c r="F83" i="18"/>
  <c r="E82" i="18"/>
  <c r="D81" i="18"/>
  <c r="F79" i="18"/>
  <c r="E78" i="18"/>
  <c r="D77" i="18"/>
  <c r="F75" i="18"/>
  <c r="E74" i="18"/>
  <c r="D73" i="18"/>
  <c r="F71" i="18"/>
  <c r="E70" i="18"/>
  <c r="D69" i="18"/>
  <c r="F67" i="18"/>
  <c r="E66" i="18"/>
  <c r="D65" i="18"/>
  <c r="F63" i="18"/>
  <c r="E62" i="18"/>
  <c r="D61" i="18"/>
  <c r="E58" i="18"/>
  <c r="F55" i="18"/>
  <c r="D52" i="18"/>
  <c r="F49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René Boeschoten</author>
  </authors>
  <commentList>
    <comment ref="V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Nieuwe /wijzigingen in Wet- en Regelgeving welke leiden tot aanpassingen in de IV-voorzieningen (bijv. WABO)
</t>
        </r>
        <r>
          <rPr>
            <sz val="9"/>
            <color indexed="81"/>
            <rFont val="Tahoma"/>
            <family val="2"/>
          </rPr>
          <t xml:space="preserve">
5: Project is noodzakelijk om te voldoen aan huidige wettelijke verplichtingen
3: Project is noodzakelijk om te voldoen aan toekomstige wettelijke verplichtingen
1: Project heeft geen noodzakelijkheid vanuit wet- en regelgeving
</t>
        </r>
      </text>
    </comment>
    <comment ref="W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Bestuurlijk opdracht / Strategische doelstelling. 
</t>
        </r>
        <r>
          <rPr>
            <sz val="9"/>
            <color indexed="81"/>
            <rFont val="Tahoma"/>
            <family val="2"/>
          </rPr>
          <t xml:space="preserve">
5: Project draagt direct bij.
3: Project draagt indirect bij.
1: Project draagt niet bij.
</t>
        </r>
      </text>
    </comment>
    <comment ref="X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Efficientie ... het verbeteren van de output van een dienst of organisatie onderdeel (de dingen goed doen).
</t>
        </r>
        <r>
          <rPr>
            <sz val="9"/>
            <color indexed="81"/>
            <rFont val="Tahoma"/>
            <family val="2"/>
          </rPr>
          <t xml:space="preserve">
5: Project draagt in hoge mate bij aan efficiency verbetering
3: Project draagt gemiddeld bij aan efficiency verbetering
1: Project draagt in lage mate bij aan efficiency verbetering
</t>
        </r>
      </text>
    </comment>
    <comment ref="Y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 xml:space="preserve">Kostenbesparing ... een significante kostenbesparing voor een dienst of organisatie onderdeel.
</t>
        </r>
        <r>
          <rPr>
            <sz val="9"/>
            <color indexed="81"/>
            <rFont val="Tahoma"/>
            <family val="2"/>
          </rPr>
          <t xml:space="preserve">
5: Project leidt tot een jaarlijkse besparing groter dan €500.000
3: Project leidt tot een jaarlijkse besparing tussen €100.000 – €500.000
1: Project leidt tot een jaarlijkse besparing kleiner dan €100.000 
</t>
        </r>
      </text>
    </comment>
    <comment ref="Z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Dienstverlening ... het vergroten van de Dienstverlening.
</t>
        </r>
        <r>
          <rPr>
            <sz val="9"/>
            <color indexed="81"/>
            <rFont val="Tahoma"/>
            <family val="2"/>
          </rPr>
          <t xml:space="preserve">
5: Project leidt in hoge mate tot verbetering van de Dienstverlening. 
3: Project leidt in beperkte mate tot verbetering van de Dienstverlening.
1: Project leidt niet tot verbetering van de Dienstverlening.
</t>
        </r>
      </text>
    </comment>
    <comment ref="AA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Bedrijfs Continuïteit ... het behoud van de huidige operationele systemen en  systeembeschikbaarheid en systeemprestaties. 
</t>
        </r>
        <r>
          <rPr>
            <sz val="9"/>
            <color indexed="81"/>
            <rFont val="Tahoma"/>
            <family val="2"/>
          </rPr>
          <t xml:space="preserve">
5: Project draagt in hoge mate bij aan de continuïteit van de operationele systemen.
3: Project draagt in gemiddelde mate bij aan de continuïteit van de operationele systemen.
1: Project draagt niet of in lage mate bij aan de continuïteit van de operationele systemen.
</t>
        </r>
      </text>
    </comment>
    <comment ref="AB3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Urgentie ... de noodzaak om de informatievoorziening uit te voeren.
</t>
        </r>
        <r>
          <rPr>
            <sz val="9"/>
            <color indexed="81"/>
            <rFont val="Tahoma"/>
            <family val="2"/>
          </rPr>
          <t xml:space="preserve">
5: Project dient binnen 6 maanden te zijn afgerond.
3: Project dient binnen 1 jaar te zijn afgerond.
1: Project mag na 1 jaar afgerond te worden.</t>
        </r>
      </text>
    </comment>
    <comment ref="AC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Medewerkers tevredenheid ... het vergroten van de tevredenheid van medewerkers.
</t>
        </r>
        <r>
          <rPr>
            <sz val="9"/>
            <color indexed="81"/>
            <rFont val="Tahoma"/>
            <family val="2"/>
          </rPr>
          <t xml:space="preserve">
5: Project leidt in hoge mate tot verbetering in medewerkerstevredenheid
3: Project leidt in beperkte mate tot verbetering in medewerkerstevredenheid
1: Project leidt niet tot verbetering van medewerkerstevredenheid
</t>
        </r>
      </text>
    </comment>
    <comment ref="AD3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 xml:space="preserve">Urgentie ... tijdsperiode waar binnen het projectresultaat moet worden gerealiseerd.
</t>
        </r>
        <r>
          <rPr>
            <sz val="9"/>
            <color indexed="81"/>
            <rFont val="Tahoma"/>
            <family val="2"/>
          </rPr>
          <t xml:space="preserve">
5: Lopend project 
    of Project moet worden gerealiseerd binnen  3 maanden
3: Project moet worden gerealiseerd binnen  3 – 6 maanden 
1: Project moet worden gerealiseerd binnen  6 – 12 maanden
</t>
        </r>
      </text>
    </comment>
    <comment ref="AE3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 xml:space="preserve">Fundamenteel bouwelement ... de totstandkoming van elementen die vereist zijn voor het realiseren van andere projecten.
</t>
        </r>
        <r>
          <rPr>
            <sz val="9"/>
            <color indexed="81"/>
            <rFont val="Tahoma"/>
            <family val="2"/>
          </rPr>
          <t xml:space="preserve">
5: Dit project levert elementen op die voor (toekomstige) projecten noodzakelijk zijn
3: Dit project levert elementen op die voor (toekomstige) projecten wenselijk zijn
1: Dit project levert geen elementen voor (toekomstige) projecten
</t>
        </r>
      </text>
    </comment>
    <comment ref="AL3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 xml:space="preserve">Impact verandering (denk aan technische, business, privacy)
</t>
        </r>
        <r>
          <rPr>
            <sz val="9"/>
            <color indexed="81"/>
            <rFont val="Tahoma"/>
            <family val="2"/>
          </rPr>
          <t xml:space="preserve">
5: Impact is hoog
3: Impact is gemiddeld
1: Impact is laag
</t>
        </r>
      </text>
    </comment>
    <comment ref="AM3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 xml:space="preserve">De beschikbaarheid van de benodigde middelen (specialisten, infrastructuur, budget) om project resultaat op te kunnen leveren. 
</t>
        </r>
        <r>
          <rPr>
            <sz val="9"/>
            <color indexed="81"/>
            <rFont val="Tahoma"/>
            <family val="2"/>
          </rPr>
          <t xml:space="preserve">
5: Hoog - Geen/onbekend middelen beschikbaar
3: Midden - Gebrek aan middelen of nog niet gereserveerd
1: Laag - Voldoende middelen beschikbaar en gereserveerd
</t>
        </r>
      </text>
    </comment>
    <comment ref="AN3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 xml:space="preserve">Impact Draagvlak en Imago ... de mate waarin project verantwoordelijkheid 
wordt genomen vanuit opdrachtgever en opdrachtnemer en de mate waarop er 
imago-schade kan ontstaan.
</t>
        </r>
        <r>
          <rPr>
            <sz val="9"/>
            <color indexed="81"/>
            <rFont val="Tahoma"/>
            <family val="2"/>
          </rPr>
          <t xml:space="preserve">
5: Opdrachtgever en/of opdrachtnemer ontbreken / kans op imago-schade is groot 
3: Opdrachtgever en opdrachtnemer zijn aangesteld, maar tonen geen eigenaarschap 
    richting het project / Kans op imago-schade is gemiddeld.
1: Opdrachtgever en opdrachtnemer zijn geïdentificeerd en tonen eigenaarschap richting het project /
    Kans op imago-schade is laag
</t>
        </r>
      </text>
    </comment>
    <comment ref="AO3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 xml:space="preserve">Afhankelijkheden. 
</t>
        </r>
        <r>
          <rPr>
            <sz val="9"/>
            <color indexed="81"/>
            <rFont val="Tahoma"/>
            <family val="2"/>
          </rPr>
          <t xml:space="preserve">
5: Project is voor meer dan de helft afhankelijk van andere partijen/betrokkenen
3: Project is voor minder dan de helft afhankelijk van andere partijen/betrokkenen
1: Project is voor minder dan een kwart afhankelijk van andere partijen/betrokkenen
</t>
        </r>
      </text>
    </comment>
    <comment ref="AP3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Complexiteit. (Technisch, Clusteroverstijgend, Politiekgevoelig)_</t>
        </r>
        <r>
          <rPr>
            <sz val="9"/>
            <color indexed="81"/>
            <rFont val="Tahoma"/>
            <family val="2"/>
          </rPr>
          <t xml:space="preserve">
5: Project is zeer complex
3: Project is beperkt complex
1: Project is gering complex
</t>
        </r>
      </text>
    </comment>
    <comment ref="AQ3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 xml:space="preserve">Maatwerk … in hoeverre maatwerk moet worden toegepast om het gewenste projectresultaat te leveren.
</t>
        </r>
        <r>
          <rPr>
            <sz val="9"/>
            <color indexed="81"/>
            <rFont val="Tahoma"/>
            <family val="2"/>
          </rPr>
          <t xml:space="preserve">
5: Hoge mate en afhankelijkheid van maatwerk 
3: Gemiddelde mate van afhankelijkheid van maatwerk 
1: Lage mate van afhankelijkheid van maatwerk </t>
        </r>
      </text>
    </comment>
    <comment ref="AR3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 xml:space="preserve">Doorlooptijd ... de benodigde doorlooptijd voor het behalen van het 
gewenste project resultaat.
</t>
        </r>
        <r>
          <rPr>
            <sz val="9"/>
            <color indexed="81"/>
            <rFont val="Tahoma"/>
            <family val="2"/>
          </rPr>
          <t xml:space="preserve">
5: Het project heeft lange doorlooptijd  (langer dan 1 jaar)
3: Het project heeft gemiddelde doorlooptijd  (langer dan 6 maanden tot 1 jaar)
1: Het project heeft korte doorlooptijd  (korter dan 6 maanden)
</t>
        </r>
      </text>
    </comment>
    <comment ref="AS3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 xml:space="preserve">Impact ... de mate van verandering voor eindgebruikers in dagelijkse werkmethodes, processen, procedures door het project resultaat. 
</t>
        </r>
        <r>
          <rPr>
            <sz val="9"/>
            <color indexed="81"/>
            <rFont val="Tahoma"/>
            <family val="2"/>
          </rPr>
          <t xml:space="preserve">
5: Het project leidt tot grote verandering voor de eindgebruiker
3: Het project leidt tot gemiddelde verandering voor de eindgebruiker
1: Het project leidt tot geen of kleine verandering voor de eindgebruiker
</t>
        </r>
      </text>
    </comment>
    <comment ref="K7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 xml:space="preserve">Verplicht        = </t>
        </r>
        <r>
          <rPr>
            <sz val="9"/>
            <color indexed="81"/>
            <rFont val="Tahoma"/>
            <family val="2"/>
          </rPr>
          <t>Uitvoeren wet en regelgeving of politieke prioriteit</t>
        </r>
        <r>
          <rPr>
            <b/>
            <sz val="9"/>
            <color indexed="81"/>
            <rFont val="Tahoma"/>
            <family val="2"/>
          </rPr>
          <t xml:space="preserve">
Innovatie      = </t>
        </r>
        <r>
          <rPr>
            <sz val="9"/>
            <color indexed="81"/>
            <rFont val="Tahoma"/>
            <family val="2"/>
          </rPr>
          <t xml:space="preserve">Nieuwe technologie / proces toevoegen aan de 
                          bestaande organisatie
</t>
        </r>
        <r>
          <rPr>
            <b/>
            <sz val="9"/>
            <color indexed="81"/>
            <rFont val="Tahoma"/>
            <family val="2"/>
          </rPr>
          <t xml:space="preserve">
Productiviteit = </t>
        </r>
        <r>
          <rPr>
            <sz val="9"/>
            <color indexed="81"/>
            <rFont val="Tahoma"/>
            <family val="2"/>
          </rPr>
          <t xml:space="preserve">Verbeteren huidige technologie/ proces om
                          kwaliteit te verbeteren of kosten te besparen
</t>
        </r>
        <r>
          <rPr>
            <b/>
            <sz val="9"/>
            <color indexed="81"/>
            <rFont val="Tahoma"/>
            <family val="2"/>
          </rPr>
          <t xml:space="preserve">
Onderhoud     = </t>
        </r>
        <r>
          <rPr>
            <sz val="9"/>
            <color indexed="81"/>
            <rFont val="Tahoma"/>
            <family val="2"/>
          </rPr>
          <t>Waarborgen continuïteit van huidige technologie
                          of proces om afname van kwaliteit te voorkomen</t>
        </r>
      </text>
    </comment>
    <comment ref="P7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 xml:space="preserve">Project baten 
</t>
        </r>
        <r>
          <rPr>
            <sz val="9"/>
            <color indexed="81"/>
            <rFont val="Tahoma"/>
            <family val="2"/>
          </rPr>
          <t>wat gaat het opleveren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 xml:space="preserve">
Project kosten
</t>
        </r>
        <r>
          <rPr>
            <sz val="9"/>
            <color indexed="81"/>
            <rFont val="Tahoma"/>
            <family val="2"/>
          </rPr>
          <t xml:space="preserve">Totale kosten over de hele doorlooptijd
Minimale waarde </t>
        </r>
        <r>
          <rPr>
            <u/>
            <sz val="9"/>
            <color indexed="81"/>
            <rFont val="Tahoma"/>
            <family val="2"/>
          </rPr>
          <t>moet</t>
        </r>
        <r>
          <rPr>
            <sz val="9"/>
            <color indexed="81"/>
            <rFont val="Tahoma"/>
            <family val="2"/>
          </rPr>
          <t xml:space="preserve"> €1 zijn</t>
        </r>
      </text>
    </comment>
    <comment ref="V7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 xml:space="preserve">Definitie (mijn project draagt bij aan...)
</t>
        </r>
      </text>
    </comment>
    <comment ref="AL7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 xml:space="preserve">Definitie (een risico voor mijn project is...)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7" authorId="0" shapeId="0" xr:uid="{00000000-0006-0000-0300-000018000000}">
      <text>
        <r>
          <rPr>
            <sz val="9"/>
            <color indexed="81"/>
            <rFont val="Tahoma"/>
            <family val="2"/>
          </rPr>
          <t>"Y" = op bollen rapportage zichtbaar 
"N"= Niet op bollen rapportage zichtbaar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René Boeschoten</author>
  </authors>
  <commentList>
    <comment ref="C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Kies hier tussen bollenweergave op:
</t>
        </r>
        <r>
          <rPr>
            <sz val="9"/>
            <color indexed="81"/>
            <rFont val="Tahoma"/>
            <family val="2"/>
          </rPr>
          <t xml:space="preserve">- Investeringswaarde (kosten)
   of
- Baten (verwachte opbrengsten)
</t>
        </r>
      </text>
    </comment>
  </commentList>
</comments>
</file>

<file path=xl/sharedStrings.xml><?xml version="1.0" encoding="utf-8"?>
<sst xmlns="http://schemas.openxmlformats.org/spreadsheetml/2006/main" count="531" uniqueCount="174">
  <si>
    <t>Settings</t>
  </si>
  <si>
    <t>Value criteria</t>
  </si>
  <si>
    <t>Investment type weight settings</t>
  </si>
  <si>
    <t>Risk criteria</t>
  </si>
  <si>
    <t>Total value</t>
  </si>
  <si>
    <t>Total risk</t>
  </si>
  <si>
    <t>#</t>
  </si>
  <si>
    <t>Investment type</t>
  </si>
  <si>
    <t>D</t>
  </si>
  <si>
    <t>Initiative</t>
  </si>
  <si>
    <t>?</t>
  </si>
  <si>
    <t>Timeline of project</t>
  </si>
  <si>
    <t>Technological / Technical risk</t>
  </si>
  <si>
    <t>Sensitivity of return investment</t>
  </si>
  <si>
    <t>Relative $ amount of resources required</t>
  </si>
  <si>
    <t>Interrelationship with other organizations</t>
  </si>
  <si>
    <t>Interrelationship with other departments</t>
  </si>
  <si>
    <t>Interrelationship between projects</t>
  </si>
  <si>
    <t>Value at risk</t>
  </si>
  <si>
    <t>Window of opportunity</t>
  </si>
  <si>
    <t>Basis for future growth</t>
  </si>
  <si>
    <t>Critical foundational element</t>
  </si>
  <si>
    <t>Impact on WEV and EP</t>
  </si>
  <si>
    <t>N</t>
  </si>
  <si>
    <t>ProjY1</t>
  </si>
  <si>
    <t>ProjY2</t>
  </si>
  <si>
    <t>ProjY3</t>
  </si>
  <si>
    <t>ProjY4</t>
  </si>
  <si>
    <t>ProjY5</t>
  </si>
  <si>
    <t>ProjY6</t>
  </si>
  <si>
    <t>ProjY7</t>
  </si>
  <si>
    <t>ProjY8</t>
  </si>
  <si>
    <t>ProjY9</t>
  </si>
  <si>
    <t>ProjY10</t>
  </si>
  <si>
    <t>ProjY11</t>
  </si>
  <si>
    <t>ProjY12</t>
  </si>
  <si>
    <t>ProjY13</t>
  </si>
  <si>
    <t>ProjY14</t>
  </si>
  <si>
    <t>ProjY15</t>
  </si>
  <si>
    <t>ProjY16</t>
  </si>
  <si>
    <t>ProjY17</t>
  </si>
  <si>
    <t>ProjY18</t>
  </si>
  <si>
    <t>ProjY19</t>
  </si>
  <si>
    <t>ProjY20</t>
  </si>
  <si>
    <t>ProjY21</t>
  </si>
  <si>
    <t>ProjY22</t>
  </si>
  <si>
    <t>ProjY23</t>
  </si>
  <si>
    <t>ProjY24</t>
  </si>
  <si>
    <t>ProjY25</t>
  </si>
  <si>
    <t>ProjY26</t>
  </si>
  <si>
    <t>ProjY27</t>
  </si>
  <si>
    <t>ProjY28</t>
  </si>
  <si>
    <t>ProjY29</t>
  </si>
  <si>
    <t>ProjY30</t>
  </si>
  <si>
    <t>ProjY31</t>
  </si>
  <si>
    <t>ProjY32</t>
  </si>
  <si>
    <t>ProjY33</t>
  </si>
  <si>
    <t>ProjY34</t>
  </si>
  <si>
    <t>ProjY35</t>
  </si>
  <si>
    <t>ProjY36</t>
  </si>
  <si>
    <t>ProjY37</t>
  </si>
  <si>
    <t>ProjY38</t>
  </si>
  <si>
    <t>ProjY39</t>
  </si>
  <si>
    <t>ProjY40</t>
  </si>
  <si>
    <t>ProjY41</t>
  </si>
  <si>
    <t>ProjY42</t>
  </si>
  <si>
    <t>ProjY43</t>
  </si>
  <si>
    <t>ProjY44</t>
  </si>
  <si>
    <t>ProjY45</t>
  </si>
  <si>
    <t>ProjY46</t>
  </si>
  <si>
    <t>ProjY47</t>
  </si>
  <si>
    <t>ProjY48</t>
  </si>
  <si>
    <t>ProjY49</t>
  </si>
  <si>
    <t>ProjY50</t>
  </si>
  <si>
    <t>Risk</t>
  </si>
  <si>
    <t>Value</t>
  </si>
  <si>
    <t>Type_count</t>
  </si>
  <si>
    <t>Proj_count</t>
  </si>
  <si>
    <t>Projectnumber</t>
  </si>
  <si>
    <t>Guide</t>
  </si>
  <si>
    <t>Bubble size indicator</t>
  </si>
  <si>
    <t>Project investment types</t>
  </si>
  <si>
    <t>Report - per investment type</t>
  </si>
  <si>
    <t>Implement new technologies or processes in the organization</t>
  </si>
  <si>
    <t>Increase revenue and business size</t>
  </si>
  <si>
    <t>Improve current technology or processes to increase quality and lowering cost</t>
  </si>
  <si>
    <t>Maintain continuity of current organization or processes to prevent total decrease of quality</t>
  </si>
  <si>
    <t>Color</t>
  </si>
  <si>
    <t>Wet- en regelgeving</t>
  </si>
  <si>
    <t>Kostenbesparing</t>
  </si>
  <si>
    <t>Urgentie</t>
  </si>
  <si>
    <t>Verplicht</t>
  </si>
  <si>
    <t>Productiviteit</t>
  </si>
  <si>
    <t>Onderhoud</t>
  </si>
  <si>
    <t>Afhankelijkheden</t>
  </si>
  <si>
    <t>Naam</t>
  </si>
  <si>
    <t>Risico</t>
  </si>
  <si>
    <t>Waarde</t>
  </si>
  <si>
    <t>Rapport</t>
  </si>
  <si>
    <t>Omvang bol:</t>
  </si>
  <si>
    <t>Investeringswaarde</t>
  </si>
  <si>
    <t>Legenda - Overzicht van projecten</t>
  </si>
  <si>
    <t>Volledig rapport</t>
  </si>
  <si>
    <t>Baten</t>
  </si>
  <si>
    <t>Projectbaten</t>
  </si>
  <si>
    <t>Waarborgen continuïteit van huidige technologie of proces om afname van kwaliteit te voorkomen</t>
  </si>
  <si>
    <t>Verbeteren huidige technologie/ proces om kwaliteit te verbeteren of kosten te besparen</t>
  </si>
  <si>
    <t>Nieuwe technologie / proces toevoegen aan de bestaande organisatie</t>
  </si>
  <si>
    <t>Uitvoeren wet en regelgeving of politieke prioriteit</t>
  </si>
  <si>
    <t>Investeringstype</t>
  </si>
  <si>
    <t>Omschrijving van investeringstype</t>
  </si>
  <si>
    <t>Naam indicator</t>
  </si>
  <si>
    <t>Omschrijving indicator</t>
  </si>
  <si>
    <t>Projectkosten</t>
  </si>
  <si>
    <t>Gemiddelde</t>
  </si>
  <si>
    <t>Investering type</t>
  </si>
  <si>
    <t>Investerings waarde</t>
  </si>
  <si>
    <t>Waarde criteria</t>
  </si>
  <si>
    <t>Risico criteria</t>
  </si>
  <si>
    <t>Projecten</t>
  </si>
  <si>
    <t>Projectnaam</t>
  </si>
  <si>
    <t>Bestuurlijke opdracht / Strat. Doelstel</t>
  </si>
  <si>
    <t>Procesoptimalisatie / Efficientie</t>
  </si>
  <si>
    <t>Dienstverlening, beheer en handhav.</t>
  </si>
  <si>
    <t>Doorlooptijd</t>
  </si>
  <si>
    <t>Bedrijfs Continuiteit / lifecycle mngmnt</t>
  </si>
  <si>
    <t>Innovatie</t>
  </si>
  <si>
    <t>Complexiteit</t>
  </si>
  <si>
    <t>Impact  Draagvlak en Imago</t>
  </si>
  <si>
    <t>Impact Verandering</t>
  </si>
  <si>
    <t>Beschikbare Middelen</t>
  </si>
  <si>
    <t>Maatwerk</t>
  </si>
  <si>
    <t>Datum</t>
  </si>
  <si>
    <t>Wijziging</t>
  </si>
  <si>
    <t>Nieuw versienummer</t>
  </si>
  <si>
    <t>RVE</t>
  </si>
  <si>
    <t>fase</t>
  </si>
  <si>
    <t>opmerkingen</t>
  </si>
  <si>
    <t>FIN</t>
  </si>
  <si>
    <t>CS</t>
  </si>
  <si>
    <t>Verkenning/definitie</t>
  </si>
  <si>
    <t>Realisatie</t>
  </si>
  <si>
    <t>ICT</t>
  </si>
  <si>
    <t>Realisatie/implementatie</t>
  </si>
  <si>
    <t>IV ID</t>
  </si>
  <si>
    <t>Nazorg</t>
  </si>
  <si>
    <t>JB</t>
  </si>
  <si>
    <t>Anders</t>
  </si>
  <si>
    <t>PO</t>
  </si>
  <si>
    <t>RE</t>
  </si>
  <si>
    <t>VGA</t>
  </si>
  <si>
    <t>Y</t>
  </si>
  <si>
    <t xml:space="preserve"> </t>
  </si>
  <si>
    <t>VOS</t>
  </si>
  <si>
    <t>Infra OvT</t>
  </si>
  <si>
    <t>Infra JvB</t>
  </si>
  <si>
    <t>iShopper in AFAS</t>
  </si>
  <si>
    <t>Ortec optimalisatie</t>
  </si>
  <si>
    <t>Autorisaties op orde</t>
  </si>
  <si>
    <t>Facturatieproces in AFAS</t>
  </si>
  <si>
    <t>2FA op webmail</t>
  </si>
  <si>
    <t xml:space="preserve">2FA op PC's </t>
  </si>
  <si>
    <t>iShopper nieuwe versie</t>
  </si>
  <si>
    <t>ISM (ICT processen op orde)</t>
  </si>
  <si>
    <t xml:space="preserve">Medicijnkarren </t>
  </si>
  <si>
    <t>Beeldbellen</t>
  </si>
  <si>
    <t>DVD exit</t>
  </si>
  <si>
    <t>patientenlogistiek</t>
  </si>
  <si>
    <t>Functiehuis  (HR)</t>
  </si>
  <si>
    <t>Parel (op Reade Infra)</t>
  </si>
  <si>
    <t>Indiensttreed (HR en ICT)</t>
  </si>
  <si>
    <t>MI</t>
  </si>
  <si>
    <t xml:space="preserve">Keepass </t>
  </si>
  <si>
    <t>onderzoek HIX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</si>
</sst>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0.0"/>
    <numFmt numFmtId="165" formatCode="&quot;€&quot;\ #,##0.00"/>
  </numFmts>
  <fonts count="41">
    <font>
      <sz val="11"/>
      <color theme="1"/>
      <name val="Calibri"/>
      <family val="2"/>
      <scheme val="minor"/>
    </font>
    <font>
      <b/>
      <sz val="18"/>
      <color rgb="FF002060"/>
      <name val="Arial (Headings)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2060"/>
      <name val="Arial"/>
      <family val="2"/>
    </font>
    <font>
      <b/>
      <sz val="14"/>
      <color rgb="FFFF000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8"/>
      <color rgb="FF002060"/>
      <name val="Arial (Headings)"/>
    </font>
    <font>
      <b/>
      <sz val="8"/>
      <color theme="0"/>
      <name val="Arial (Headings)"/>
    </font>
    <font>
      <b/>
      <sz val="9"/>
      <color theme="0"/>
      <name val="Symbol"/>
      <family val="1"/>
      <charset val="2"/>
    </font>
    <font>
      <sz val="8"/>
      <color rgb="FF002060"/>
      <name val="Arial"/>
      <family val="2"/>
    </font>
    <font>
      <sz val="7.5"/>
      <color rgb="FF002060"/>
      <name val="Arial (Headings)"/>
    </font>
    <font>
      <b/>
      <sz val="7.5"/>
      <color theme="0"/>
      <name val="Arial (Headings)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3"/>
      <color theme="0" tint="-0.249977111117893"/>
      <name val="Calibri"/>
      <family val="2"/>
      <scheme val="minor"/>
    </font>
    <font>
      <b/>
      <sz val="8"/>
      <color rgb="FF002060"/>
      <name val="Arial"/>
      <family val="2"/>
    </font>
    <font>
      <b/>
      <sz val="11"/>
      <color rgb="FFFA7D00"/>
      <name val="Calibri"/>
      <family val="2"/>
      <scheme val="minor"/>
    </font>
    <font>
      <sz val="18"/>
      <color rgb="FF002060"/>
      <name val="Arial (Headings)"/>
    </font>
    <font>
      <sz val="11"/>
      <color rgb="FF002060"/>
      <name val="Arial (Headings)"/>
    </font>
    <font>
      <sz val="8"/>
      <color rgb="FF002060"/>
      <name val="Calibri"/>
      <family val="2"/>
      <scheme val="minor"/>
    </font>
    <font>
      <b/>
      <sz val="7"/>
      <color theme="0"/>
      <name val="Arial (Headings)"/>
    </font>
    <font>
      <sz val="7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sz val="8"/>
      <color rgb="FF002060"/>
      <name val="Arial (Headings)"/>
    </font>
    <font>
      <b/>
      <sz val="18"/>
      <color rgb="FF002763"/>
      <name val="Arial (Headings)"/>
    </font>
    <font>
      <b/>
      <sz val="12"/>
      <color rgb="FF002060"/>
      <name val="Arial (Headings)"/>
    </font>
    <font>
      <b/>
      <sz val="12"/>
      <color rgb="FF002763"/>
      <name val="Arial"/>
      <family val="2"/>
    </font>
    <font>
      <b/>
      <sz val="12"/>
      <color rgb="FF002763"/>
      <name val="Arial (Headings)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color rgb="FF002060"/>
      <name val="Arial"/>
      <family val="2"/>
    </font>
    <font>
      <u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1D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rgb="FF3C8A2E"/>
        <bgColor indexed="64"/>
      </patternFill>
    </fill>
    <fill>
      <patternFill patternType="solid">
        <fgColor rgb="FF002776"/>
        <bgColor indexed="64"/>
      </patternFill>
    </fill>
    <fill>
      <patternFill patternType="solid">
        <fgColor rgb="FF00277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599963377788628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00A1DE"/>
      </bottom>
      <diagonal/>
    </border>
    <border>
      <left/>
      <right/>
      <top style="thin">
        <color rgb="FF00A1DE"/>
      </top>
      <bottom style="thin">
        <color rgb="FF00A1DE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dotted">
        <color rgb="FF00A1DE"/>
      </right>
      <top/>
      <bottom style="thin">
        <color rgb="FF00A1DE"/>
      </bottom>
      <diagonal/>
    </border>
    <border>
      <left style="dotted">
        <color rgb="FF00A1DE"/>
      </left>
      <right style="dotted">
        <color rgb="FF00A1DE"/>
      </right>
      <top/>
      <bottom style="thin">
        <color rgb="FF00A1DE"/>
      </bottom>
      <diagonal/>
    </border>
    <border>
      <left style="dotted">
        <color rgb="FF00A1DE"/>
      </left>
      <right/>
      <top/>
      <bottom style="thin">
        <color rgb="FF00A1DE"/>
      </bottom>
      <diagonal/>
    </border>
    <border>
      <left style="dotted">
        <color rgb="FF00A1DE"/>
      </left>
      <right style="dotted">
        <color rgb="FF00A1DE"/>
      </right>
      <top style="thin">
        <color rgb="FF00A1DE"/>
      </top>
      <bottom style="thin">
        <color rgb="FF00A1DE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A1DE"/>
      </left>
      <right/>
      <top style="thin">
        <color rgb="FF00A1DE"/>
      </top>
      <bottom style="thin">
        <color rgb="FF00A1D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A1DE"/>
      </left>
      <right/>
      <top/>
      <bottom/>
      <diagonal/>
    </border>
    <border>
      <left style="thin">
        <color rgb="FF00A1DE"/>
      </left>
      <right style="thin">
        <color rgb="FF00A1DE"/>
      </right>
      <top/>
      <bottom style="thin">
        <color rgb="FF00A1DE"/>
      </bottom>
      <diagonal/>
    </border>
    <border>
      <left style="dotted">
        <color rgb="FF00A1DE"/>
      </left>
      <right/>
      <top style="thin">
        <color rgb="FF00A1DE"/>
      </top>
      <bottom style="thin">
        <color rgb="FF00A1DE"/>
      </bottom>
      <diagonal/>
    </border>
    <border>
      <left/>
      <right style="dotted">
        <color rgb="FF00A1DE"/>
      </right>
      <top style="thin">
        <color rgb="FF00A1DE"/>
      </top>
      <bottom style="thin">
        <color rgb="FF00A1DE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9" borderId="20" applyNumberFormat="0" applyAlignment="0" applyProtection="0"/>
    <xf numFmtId="0" fontId="18" fillId="10" borderId="21" applyNumberFormat="0" applyAlignment="0" applyProtection="0"/>
    <xf numFmtId="0" fontId="21" fillId="10" borderId="20" applyNumberFormat="0" applyAlignment="0" applyProtection="0"/>
    <xf numFmtId="44" fontId="2" fillId="0" borderId="0" applyFont="0" applyFill="0" applyBorder="0" applyAlignment="0" applyProtection="0"/>
  </cellStyleXfs>
  <cellXfs count="156">
    <xf numFmtId="0" fontId="0" fillId="0" borderId="0" xfId="0"/>
    <xf numFmtId="0" fontId="0" fillId="2" borderId="0" xfId="0" applyFill="1"/>
    <xf numFmtId="0" fontId="0" fillId="4" borderId="0" xfId="0" applyFill="1"/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11" fillId="5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textRotation="90"/>
    </xf>
    <xf numFmtId="0" fontId="10" fillId="2" borderId="17" xfId="0" applyFont="1" applyFill="1" applyBorder="1" applyAlignment="1">
      <alignment horizontal="center" vertical="center" textRotation="90"/>
    </xf>
    <xf numFmtId="0" fontId="8" fillId="5" borderId="10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7" fillId="9" borderId="20" xfId="4"/>
    <xf numFmtId="0" fontId="16" fillId="0" borderId="19" xfId="3" applyFill="1"/>
    <xf numFmtId="0" fontId="19" fillId="4" borderId="0" xfId="0" applyFont="1" applyFill="1"/>
    <xf numFmtId="0" fontId="18" fillId="10" borderId="21" xfId="5" applyAlignment="1">
      <alignment horizontal="center"/>
    </xf>
    <xf numFmtId="0" fontId="16" fillId="0" borderId="18" xfId="2" applyFont="1"/>
    <xf numFmtId="0" fontId="16" fillId="0" borderId="18" xfId="2" applyFont="1" applyAlignment="1">
      <alignment horizontal="center"/>
    </xf>
    <xf numFmtId="0" fontId="1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2" fontId="0" fillId="0" borderId="0" xfId="0" applyNumberFormat="1"/>
    <xf numFmtId="2" fontId="16" fillId="0" borderId="19" xfId="3" applyNumberFormat="1" applyFill="1"/>
    <xf numFmtId="2" fontId="17" fillId="9" borderId="20" xfId="4" applyNumberFormat="1"/>
    <xf numFmtId="1" fontId="0" fillId="0" borderId="0" xfId="0" applyNumberFormat="1"/>
    <xf numFmtId="164" fontId="18" fillId="10" borderId="21" xfId="5" applyNumberFormat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27" fillId="4" borderId="0" xfId="0" applyFont="1" applyFill="1"/>
    <xf numFmtId="0" fontId="28" fillId="4" borderId="0" xfId="0" applyFont="1" applyFill="1"/>
    <xf numFmtId="0" fontId="0" fillId="11" borderId="0" xfId="0" applyFill="1"/>
    <xf numFmtId="9" fontId="30" fillId="4" borderId="23" xfId="1" applyFont="1" applyFill="1" applyBorder="1" applyAlignment="1">
      <alignment horizontal="center" vertical="center"/>
    </xf>
    <xf numFmtId="9" fontId="30" fillId="4" borderId="24" xfId="1" applyFont="1" applyFill="1" applyBorder="1" applyAlignment="1">
      <alignment horizontal="center" vertical="center"/>
    </xf>
    <xf numFmtId="9" fontId="30" fillId="4" borderId="25" xfId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1" fillId="2" borderId="13" xfId="0" applyFont="1" applyFill="1" applyBorder="1" applyAlignment="1" applyProtection="1">
      <alignment horizontal="center" vertical="center"/>
      <protection locked="0"/>
    </xf>
    <xf numFmtId="0" fontId="31" fillId="2" borderId="14" xfId="0" applyFont="1" applyFill="1" applyBorder="1" applyAlignment="1" applyProtection="1">
      <alignment horizontal="center" vertical="center"/>
      <protection locked="0"/>
    </xf>
    <xf numFmtId="0" fontId="31" fillId="2" borderId="16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>
      <alignment horizontal="center" vertical="center"/>
    </xf>
    <xf numFmtId="0" fontId="21" fillId="10" borderId="20" xfId="6" applyProtection="1"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0" fillId="3" borderId="0" xfId="0" applyFill="1"/>
    <xf numFmtId="0" fontId="0" fillId="12" borderId="0" xfId="0" applyFill="1"/>
    <xf numFmtId="0" fontId="0" fillId="13" borderId="0" xfId="0" applyFill="1"/>
    <xf numFmtId="0" fontId="0" fillId="15" borderId="0" xfId="0" applyFill="1"/>
    <xf numFmtId="0" fontId="1" fillId="3" borderId="0" xfId="0" applyFont="1" applyFill="1" applyAlignment="1">
      <alignment horizontal="left" vertical="center"/>
    </xf>
    <xf numFmtId="0" fontId="1" fillId="14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>
      <alignment horizontal="center" vertical="center"/>
    </xf>
    <xf numFmtId="0" fontId="31" fillId="2" borderId="15" xfId="0" applyFont="1" applyFill="1" applyBorder="1" applyAlignment="1" applyProtection="1">
      <alignment horizontal="center" vertical="center"/>
      <protection locked="0"/>
    </xf>
    <xf numFmtId="0" fontId="31" fillId="2" borderId="28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>
      <alignment horizontal="center" vertical="center"/>
    </xf>
    <xf numFmtId="0" fontId="1" fillId="16" borderId="0" xfId="0" applyFont="1" applyFill="1" applyAlignment="1">
      <alignment horizontal="left" vertical="center"/>
    </xf>
    <xf numFmtId="0" fontId="1" fillId="17" borderId="0" xfId="0" applyFont="1" applyFill="1" applyAlignment="1">
      <alignment horizontal="left" vertical="center"/>
    </xf>
    <xf numFmtId="0" fontId="8" fillId="19" borderId="8" xfId="0" applyFont="1" applyFill="1" applyBorder="1" applyAlignment="1">
      <alignment horizontal="center" vertical="center"/>
    </xf>
    <xf numFmtId="0" fontId="31" fillId="0" borderId="16" xfId="0" applyFont="1" applyBorder="1" applyAlignment="1" applyProtection="1">
      <alignment horizontal="center" vertical="center"/>
      <protection locked="0"/>
    </xf>
    <xf numFmtId="0" fontId="31" fillId="0" borderId="28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>
      <alignment horizontal="center" vertical="center"/>
    </xf>
    <xf numFmtId="0" fontId="31" fillId="0" borderId="13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0" fillId="21" borderId="23" xfId="0" applyFill="1" applyBorder="1" applyAlignment="1">
      <alignment horizontal="left" vertical="center"/>
    </xf>
    <xf numFmtId="0" fontId="0" fillId="0" borderId="23" xfId="0" applyBorder="1" applyAlignment="1">
      <alignment horizontal="left"/>
    </xf>
    <xf numFmtId="14" fontId="0" fillId="0" borderId="23" xfId="0" applyNumberFormat="1" applyBorder="1" applyAlignment="1">
      <alignment horizontal="left"/>
    </xf>
    <xf numFmtId="0" fontId="0" fillId="21" borderId="23" xfId="0" applyFill="1" applyBorder="1" applyAlignment="1">
      <alignment horizontal="left" vertical="center" wrapText="1"/>
    </xf>
    <xf numFmtId="0" fontId="0" fillId="0" borderId="2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17" borderId="30" xfId="0" applyFill="1" applyBorder="1" applyAlignment="1">
      <alignment vertical="center"/>
    </xf>
    <xf numFmtId="0" fontId="0" fillId="17" borderId="30" xfId="0" applyFill="1" applyBorder="1" applyAlignment="1">
      <alignment vertical="center" wrapText="1"/>
    </xf>
    <xf numFmtId="0" fontId="0" fillId="0" borderId="31" xfId="0" applyBorder="1"/>
    <xf numFmtId="0" fontId="0" fillId="0" borderId="31" xfId="0" applyBorder="1" applyAlignment="1">
      <alignment wrapText="1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29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0" fontId="9" fillId="2" borderId="28" xfId="0" applyFont="1" applyFill="1" applyBorder="1" applyAlignment="1" applyProtection="1">
      <alignment horizontal="left" vertical="center" wrapText="1"/>
      <protection locked="0"/>
    </xf>
    <xf numFmtId="0" fontId="40" fillId="2" borderId="0" xfId="0" applyFont="1" applyFill="1"/>
    <xf numFmtId="0" fontId="32" fillId="2" borderId="0" xfId="0" applyFont="1" applyFill="1" applyAlignment="1">
      <alignment horizontal="left" vertical="center"/>
    </xf>
    <xf numFmtId="9" fontId="29" fillId="2" borderId="0" xfId="1" applyFont="1" applyFill="1" applyBorder="1" applyAlignment="1">
      <alignment horizontal="center" vertical="center"/>
    </xf>
    <xf numFmtId="0" fontId="3" fillId="16" borderId="1" xfId="0" applyFont="1" applyFill="1" applyBorder="1" applyAlignment="1" applyProtection="1">
      <alignment horizontal="left"/>
      <protection locked="0"/>
    </xf>
    <xf numFmtId="0" fontId="3" fillId="17" borderId="2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14" borderId="3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left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left"/>
      <protection locked="0"/>
    </xf>
    <xf numFmtId="0" fontId="3" fillId="16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2" fillId="2" borderId="5" xfId="0" applyFont="1" applyFill="1" applyBorder="1" applyAlignment="1" applyProtection="1">
      <alignment horizontal="left"/>
      <protection locked="0"/>
    </xf>
    <xf numFmtId="9" fontId="7" fillId="6" borderId="0" xfId="1" applyFont="1" applyFill="1" applyBorder="1" applyAlignment="1">
      <alignment horizontal="center"/>
    </xf>
    <xf numFmtId="9" fontId="12" fillId="11" borderId="4" xfId="1" applyFont="1" applyFill="1" applyBorder="1" applyAlignment="1" applyProtection="1">
      <alignment horizontal="center"/>
      <protection locked="0"/>
    </xf>
    <xf numFmtId="9" fontId="12" fillId="2" borderId="4" xfId="1" applyFont="1" applyFill="1" applyBorder="1" applyAlignment="1" applyProtection="1">
      <alignment horizontal="center"/>
      <protection locked="0"/>
    </xf>
    <xf numFmtId="0" fontId="38" fillId="2" borderId="4" xfId="0" applyFont="1" applyFill="1" applyBorder="1" applyAlignment="1" applyProtection="1">
      <alignment horizontal="left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44" fontId="9" fillId="2" borderId="28" xfId="7" applyFont="1" applyFill="1" applyBorder="1" applyAlignment="1" applyProtection="1">
      <alignment horizontal="left" vertical="center"/>
      <protection locked="0"/>
    </xf>
    <xf numFmtId="44" fontId="9" fillId="2" borderId="5" xfId="7" applyFont="1" applyFill="1" applyBorder="1" applyAlignment="1" applyProtection="1">
      <alignment horizontal="left" vertical="center"/>
      <protection locked="0"/>
    </xf>
    <xf numFmtId="44" fontId="9" fillId="2" borderId="29" xfId="7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44" fontId="9" fillId="2" borderId="14" xfId="7" applyFont="1" applyFill="1" applyBorder="1" applyAlignment="1" applyProtection="1">
      <alignment vertical="center"/>
      <protection locked="0"/>
    </xf>
    <xf numFmtId="44" fontId="9" fillId="0" borderId="28" xfId="7" applyFont="1" applyFill="1" applyBorder="1" applyAlignment="1" applyProtection="1">
      <alignment horizontal="left" vertical="center"/>
      <protection locked="0"/>
    </xf>
    <xf numFmtId="44" fontId="9" fillId="0" borderId="5" xfId="7" applyFont="1" applyFill="1" applyBorder="1" applyAlignment="1" applyProtection="1">
      <alignment horizontal="left" vertical="center"/>
      <protection locked="0"/>
    </xf>
    <xf numFmtId="44" fontId="9" fillId="0" borderId="29" xfId="7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44" fontId="9" fillId="0" borderId="14" xfId="7" applyFont="1" applyFill="1" applyBorder="1" applyAlignment="1" applyProtection="1">
      <alignment vertical="center"/>
      <protection locked="0"/>
    </xf>
    <xf numFmtId="0" fontId="9" fillId="2" borderId="28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29" xfId="0" applyFont="1" applyFill="1" applyBorder="1" applyAlignment="1" applyProtection="1">
      <alignment horizontal="left" vertical="center"/>
      <protection locked="0"/>
    </xf>
    <xf numFmtId="44" fontId="9" fillId="2" borderId="14" xfId="7" applyFont="1" applyFill="1" applyBorder="1" applyAlignment="1" applyProtection="1">
      <alignment horizontal="left" vertical="center"/>
      <protection locked="0"/>
    </xf>
    <xf numFmtId="0" fontId="14" fillId="8" borderId="7" xfId="0" applyFont="1" applyFill="1" applyBorder="1" applyAlignment="1">
      <alignment horizontal="center" vertical="center" textRotation="90" wrapText="1"/>
    </xf>
    <xf numFmtId="0" fontId="14" fillId="8" borderId="12" xfId="0" applyFont="1" applyFill="1" applyBorder="1" applyAlignment="1">
      <alignment horizontal="center" vertical="center" textRotation="90" wrapText="1"/>
    </xf>
    <xf numFmtId="0" fontId="13" fillId="7" borderId="6" xfId="0" applyFont="1" applyFill="1" applyBorder="1" applyAlignment="1">
      <alignment horizontal="center" vertical="center" textRotation="90" wrapText="1"/>
    </xf>
    <xf numFmtId="0" fontId="13" fillId="7" borderId="11" xfId="0" applyFont="1" applyFill="1" applyBorder="1" applyAlignment="1">
      <alignment horizontal="center" vertical="center" textRotation="90" wrapText="1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13" fillId="7" borderId="7" xfId="0" applyFont="1" applyFill="1" applyBorder="1" applyAlignment="1">
      <alignment horizontal="center" vertical="center" textRotation="90" wrapText="1"/>
    </xf>
    <xf numFmtId="0" fontId="13" fillId="7" borderId="12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left" vertical="center"/>
    </xf>
    <xf numFmtId="0" fontId="8" fillId="19" borderId="9" xfId="0" applyFont="1" applyFill="1" applyBorder="1" applyAlignment="1">
      <alignment horizontal="left" vertical="center"/>
    </xf>
    <xf numFmtId="0" fontId="8" fillId="19" borderId="9" xfId="0" applyFont="1" applyFill="1" applyBorder="1" applyAlignment="1">
      <alignment horizontal="center" vertical="center"/>
    </xf>
    <xf numFmtId="0" fontId="8" fillId="19" borderId="9" xfId="0" applyFont="1" applyFill="1" applyBorder="1" applyAlignment="1">
      <alignment horizontal="center" vertical="center" wrapText="1"/>
    </xf>
    <xf numFmtId="0" fontId="8" fillId="18" borderId="9" xfId="0" applyFont="1" applyFill="1" applyBorder="1" applyAlignment="1">
      <alignment horizontal="center" vertical="center"/>
    </xf>
    <xf numFmtId="0" fontId="8" fillId="20" borderId="9" xfId="0" applyFont="1" applyFill="1" applyBorder="1" applyAlignment="1">
      <alignment horizontal="center" vertical="center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center" vertical="center" textRotation="90"/>
    </xf>
    <xf numFmtId="0" fontId="10" fillId="2" borderId="12" xfId="0" applyFont="1" applyFill="1" applyBorder="1" applyAlignment="1">
      <alignment horizontal="center" vertical="center" textRotation="90"/>
    </xf>
    <xf numFmtId="165" fontId="8" fillId="19" borderId="10" xfId="0" applyNumberFormat="1" applyFont="1" applyFill="1" applyBorder="1" applyAlignment="1">
      <alignment horizontal="center" vertical="center" wrapText="1"/>
    </xf>
    <xf numFmtId="165" fontId="8" fillId="19" borderId="0" xfId="0" applyNumberFormat="1" applyFont="1" applyFill="1" applyAlignment="1">
      <alignment horizontal="center" vertical="center" wrapText="1"/>
    </xf>
    <xf numFmtId="165" fontId="8" fillId="19" borderId="8" xfId="0" applyNumberFormat="1" applyFont="1" applyFill="1" applyBorder="1" applyAlignment="1">
      <alignment horizontal="center" vertical="center" wrapText="1"/>
    </xf>
    <xf numFmtId="44" fontId="9" fillId="2" borderId="28" xfId="7" applyFont="1" applyFill="1" applyBorder="1" applyAlignment="1" applyProtection="1">
      <alignment vertical="center"/>
      <protection locked="0"/>
    </xf>
    <xf numFmtId="44" fontId="9" fillId="2" borderId="5" xfId="7" applyFont="1" applyFill="1" applyBorder="1" applyAlignment="1" applyProtection="1">
      <alignment vertical="center"/>
      <protection locked="0"/>
    </xf>
    <xf numFmtId="44" fontId="9" fillId="2" borderId="29" xfId="7" applyFont="1" applyFill="1" applyBorder="1" applyAlignment="1" applyProtection="1">
      <alignment vertical="center"/>
      <protection locked="0"/>
    </xf>
    <xf numFmtId="0" fontId="31" fillId="2" borderId="0" xfId="0" applyFont="1" applyFill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3" fillId="2" borderId="26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34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8">
    <cellStyle name="Berekening" xfId="6" builtinId="22"/>
    <cellStyle name="Invoer" xfId="4" builtinId="20"/>
    <cellStyle name="Kop 2" xfId="2" builtinId="17"/>
    <cellStyle name="Kop 3" xfId="3" builtinId="18"/>
    <cellStyle name="Procent" xfId="1" builtinId="5"/>
    <cellStyle name="Standaard" xfId="0" builtinId="0"/>
    <cellStyle name="Uitvoer" xfId="5" builtinId="21"/>
    <cellStyle name="Valuta" xfId="7" builtinId="4"/>
  </cellStyles>
  <dxfs count="0"/>
  <tableStyles count="0" defaultTableStyle="TableStyleMedium2" defaultPivotStyle="PivotStyleLight16"/>
  <colors>
    <mruColors>
      <color rgb="FF92D400"/>
      <color rgb="FFCC99FF"/>
      <color rgb="FF002763"/>
      <color rgb="FF002263"/>
      <color rgb="FF3C8A2E"/>
      <color rgb="FF002776"/>
      <color rgb="FF00A1DE"/>
      <color rgb="FF0027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47579903551798E-2"/>
          <c:y val="3.1441052359254873E-2"/>
          <c:w val="0.88995393145413737"/>
          <c:h val="0.85803498374101483"/>
        </c:manualLayout>
      </c:layout>
      <c:bubbleChart>
        <c:varyColors val="0"/>
        <c:ser>
          <c:idx val="0"/>
          <c:order val="0"/>
          <c:tx>
            <c:strRef>
              <c:f>Datasheet_report!$C$4</c:f>
              <c:strCache>
                <c:ptCount val="1"/>
                <c:pt idx="0">
                  <c:v>2FA op PC's 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</c:f>
              <c:numCache>
                <c:formatCode>0.00</c:formatCode>
                <c:ptCount val="1"/>
                <c:pt idx="0">
                  <c:v>1.8000000000000005</c:v>
                </c:pt>
              </c:numCache>
            </c:numRef>
          </c:xVal>
          <c:yVal>
            <c:numRef>
              <c:f>Datasheet_report!$E$4</c:f>
              <c:numCache>
                <c:formatCode>0.00</c:formatCode>
                <c:ptCount val="1"/>
                <c:pt idx="0">
                  <c:v>3.9999999999999996</c:v>
                </c:pt>
              </c:numCache>
            </c:numRef>
          </c:yVal>
          <c:bubbleSize>
            <c:numRef>
              <c:f>Datasheet_report!$F$4</c:f>
              <c:numCache>
                <c:formatCode>0.00</c:formatCode>
                <c:ptCount val="1"/>
                <c:pt idx="0">
                  <c:v>200000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67E2-44F1-AEDF-7D9C8D9C1151}"/>
            </c:ext>
          </c:extLst>
        </c:ser>
        <c:ser>
          <c:idx val="1"/>
          <c:order val="1"/>
          <c:tx>
            <c:strRef>
              <c:f>Datasheet_report!$C$5</c:f>
              <c:strCache>
                <c:ptCount val="1"/>
                <c:pt idx="0">
                  <c:v>2FA op webmail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</c:f>
              <c:numCache>
                <c:formatCode>0.00</c:formatCode>
                <c:ptCount val="1"/>
                <c:pt idx="0">
                  <c:v>3</c:v>
                </c:pt>
              </c:numCache>
            </c:numRef>
          </c:xVal>
          <c:yVal>
            <c:numRef>
              <c:f>Datasheet_report!$E$5</c:f>
              <c:numCache>
                <c:formatCode>0.00</c:formatCode>
                <c:ptCount val="1"/>
                <c:pt idx="0">
                  <c:v>3.9999999999999996</c:v>
                </c:pt>
              </c:numCache>
            </c:numRef>
          </c:yVal>
          <c:bubbleSize>
            <c:numRef>
              <c:f>Datasheet_report!$F$5</c:f>
              <c:numCache>
                <c:formatCode>0.00</c:formatCode>
                <c:ptCount val="1"/>
                <c:pt idx="0">
                  <c:v>50000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67E2-44F1-AEDF-7D9C8D9C1151}"/>
            </c:ext>
          </c:extLst>
        </c:ser>
        <c:ser>
          <c:idx val="2"/>
          <c:order val="2"/>
          <c:tx>
            <c:strRef>
              <c:f>Datasheet_report!$C$6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67E2-44F1-AEDF-7D9C8D9C1151}"/>
            </c:ext>
          </c:extLst>
        </c:ser>
        <c:ser>
          <c:idx val="3"/>
          <c:order val="3"/>
          <c:tx>
            <c:strRef>
              <c:f>Datasheet_report!$C$7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67E2-44F1-AEDF-7D9C8D9C1151}"/>
            </c:ext>
          </c:extLst>
        </c:ser>
        <c:ser>
          <c:idx val="4"/>
          <c:order val="4"/>
          <c:tx>
            <c:strRef>
              <c:f>Datasheet_report!$C$8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67E2-44F1-AEDF-7D9C8D9C1151}"/>
            </c:ext>
          </c:extLst>
        </c:ser>
        <c:ser>
          <c:idx val="5"/>
          <c:order val="5"/>
          <c:tx>
            <c:strRef>
              <c:f>Datasheet_report!$C$9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67E2-44F1-AEDF-7D9C8D9C1151}"/>
            </c:ext>
          </c:extLst>
        </c:ser>
        <c:ser>
          <c:idx val="6"/>
          <c:order val="6"/>
          <c:tx>
            <c:strRef>
              <c:f>Datasheet_report!$C$10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67E2-44F1-AEDF-7D9C8D9C1151}"/>
            </c:ext>
          </c:extLst>
        </c:ser>
        <c:ser>
          <c:idx val="7"/>
          <c:order val="7"/>
          <c:tx>
            <c:strRef>
              <c:f>Datasheet_report!$C$11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67E2-44F1-AEDF-7D9C8D9C1151}"/>
            </c:ext>
          </c:extLst>
        </c:ser>
        <c:ser>
          <c:idx val="8"/>
          <c:order val="8"/>
          <c:tx>
            <c:strRef>
              <c:f>Datasheet_report!$C$12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67E2-44F1-AEDF-7D9C8D9C1151}"/>
            </c:ext>
          </c:extLst>
        </c:ser>
        <c:ser>
          <c:idx val="9"/>
          <c:order val="9"/>
          <c:tx>
            <c:strRef>
              <c:f>Datasheet_report!$C$13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67E2-44F1-AEDF-7D9C8D9C1151}"/>
            </c:ext>
          </c:extLst>
        </c:ser>
        <c:ser>
          <c:idx val="10"/>
          <c:order val="10"/>
          <c:tx>
            <c:strRef>
              <c:f>Datasheet_report!$C$14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67E2-44F1-AEDF-7D9C8D9C1151}"/>
            </c:ext>
          </c:extLst>
        </c:ser>
        <c:ser>
          <c:idx val="11"/>
          <c:order val="11"/>
          <c:tx>
            <c:strRef>
              <c:f>Datasheet_report!$C$15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67E2-44F1-AEDF-7D9C8D9C1151}"/>
            </c:ext>
          </c:extLst>
        </c:ser>
        <c:ser>
          <c:idx val="12"/>
          <c:order val="12"/>
          <c:tx>
            <c:strRef>
              <c:f>Datasheet_report!$C$16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67E2-44F1-AEDF-7D9C8D9C1151}"/>
            </c:ext>
          </c:extLst>
        </c:ser>
        <c:ser>
          <c:idx val="13"/>
          <c:order val="13"/>
          <c:tx>
            <c:strRef>
              <c:f>Datasheet_report!$C$17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67E2-44F1-AEDF-7D9C8D9C1151}"/>
            </c:ext>
          </c:extLst>
        </c:ser>
        <c:ser>
          <c:idx val="14"/>
          <c:order val="14"/>
          <c:tx>
            <c:strRef>
              <c:f>Datasheet_report!$C$18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67E2-44F1-AEDF-7D9C8D9C1151}"/>
            </c:ext>
          </c:extLst>
        </c:ser>
        <c:ser>
          <c:idx val="15"/>
          <c:order val="15"/>
          <c:tx>
            <c:strRef>
              <c:f>Datasheet_report!$C$19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67E2-44F1-AEDF-7D9C8D9C1151}"/>
            </c:ext>
          </c:extLst>
        </c:ser>
        <c:ser>
          <c:idx val="16"/>
          <c:order val="16"/>
          <c:tx>
            <c:strRef>
              <c:f>Datasheet_report!$C$20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67E2-44F1-AEDF-7D9C8D9C1151}"/>
            </c:ext>
          </c:extLst>
        </c:ser>
        <c:ser>
          <c:idx val="17"/>
          <c:order val="17"/>
          <c:tx>
            <c:strRef>
              <c:f>Datasheet_report!$C$21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67E2-44F1-AEDF-7D9C8D9C1151}"/>
            </c:ext>
          </c:extLst>
        </c:ser>
        <c:ser>
          <c:idx val="18"/>
          <c:order val="18"/>
          <c:tx>
            <c:strRef>
              <c:f>Datasheet_report!$C$22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67E2-44F1-AEDF-7D9C8D9C1151}"/>
            </c:ext>
          </c:extLst>
        </c:ser>
        <c:ser>
          <c:idx val="19"/>
          <c:order val="19"/>
          <c:tx>
            <c:strRef>
              <c:f>Datasheet_report!$C$23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67E2-44F1-AEDF-7D9C8D9C1151}"/>
            </c:ext>
          </c:extLst>
        </c:ser>
        <c:ser>
          <c:idx val="20"/>
          <c:order val="20"/>
          <c:tx>
            <c:strRef>
              <c:f>Datasheet_report!$C$24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67E2-44F1-AEDF-7D9C8D9C1151}"/>
            </c:ext>
          </c:extLst>
        </c:ser>
        <c:ser>
          <c:idx val="21"/>
          <c:order val="21"/>
          <c:tx>
            <c:strRef>
              <c:f>Datasheet_report!$C$25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67E2-44F1-AEDF-7D9C8D9C1151}"/>
            </c:ext>
          </c:extLst>
        </c:ser>
        <c:ser>
          <c:idx val="22"/>
          <c:order val="22"/>
          <c:tx>
            <c:strRef>
              <c:f>Datasheet_report!$C$26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67E2-44F1-AEDF-7D9C8D9C1151}"/>
            </c:ext>
          </c:extLst>
        </c:ser>
        <c:ser>
          <c:idx val="23"/>
          <c:order val="23"/>
          <c:tx>
            <c:strRef>
              <c:f>Datasheet_report!$C$27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67E2-44F1-AEDF-7D9C8D9C1151}"/>
            </c:ext>
          </c:extLst>
        </c:ser>
        <c:ser>
          <c:idx val="24"/>
          <c:order val="24"/>
          <c:tx>
            <c:strRef>
              <c:f>Datasheet_report!$C$28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67E2-44F1-AEDF-7D9C8D9C1151}"/>
            </c:ext>
          </c:extLst>
        </c:ser>
        <c:ser>
          <c:idx val="25"/>
          <c:order val="25"/>
          <c:tx>
            <c:strRef>
              <c:f>Datasheet_report!$C$29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67E2-44F1-AEDF-7D9C8D9C1151}"/>
            </c:ext>
          </c:extLst>
        </c:ser>
        <c:ser>
          <c:idx val="26"/>
          <c:order val="26"/>
          <c:tx>
            <c:strRef>
              <c:f>Datasheet_report!$C$30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67E2-44F1-AEDF-7D9C8D9C1151}"/>
            </c:ext>
          </c:extLst>
        </c:ser>
        <c:ser>
          <c:idx val="27"/>
          <c:order val="27"/>
          <c:tx>
            <c:strRef>
              <c:f>Datasheet_report!$C$31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67E2-44F1-AEDF-7D9C8D9C1151}"/>
            </c:ext>
          </c:extLst>
        </c:ser>
        <c:ser>
          <c:idx val="28"/>
          <c:order val="28"/>
          <c:tx>
            <c:strRef>
              <c:f>Datasheet_report!$C$32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67E2-44F1-AEDF-7D9C8D9C1151}"/>
            </c:ext>
          </c:extLst>
        </c:ser>
        <c:ser>
          <c:idx val="29"/>
          <c:order val="29"/>
          <c:tx>
            <c:strRef>
              <c:f>Datasheet_report!$C$33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67E2-44F1-AEDF-7D9C8D9C1151}"/>
            </c:ext>
          </c:extLst>
        </c:ser>
        <c:ser>
          <c:idx val="30"/>
          <c:order val="30"/>
          <c:tx>
            <c:strRef>
              <c:f>Datasheet_report!$C$34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67E2-44F1-AEDF-7D9C8D9C1151}"/>
            </c:ext>
          </c:extLst>
        </c:ser>
        <c:ser>
          <c:idx val="31"/>
          <c:order val="31"/>
          <c:tx>
            <c:strRef>
              <c:f>Datasheet_report!$C$35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67E2-44F1-AEDF-7D9C8D9C1151}"/>
            </c:ext>
          </c:extLst>
        </c:ser>
        <c:ser>
          <c:idx val="32"/>
          <c:order val="32"/>
          <c:tx>
            <c:strRef>
              <c:f>Datasheet_report!$C$36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67E2-44F1-AEDF-7D9C8D9C1151}"/>
            </c:ext>
          </c:extLst>
        </c:ser>
        <c:ser>
          <c:idx val="33"/>
          <c:order val="33"/>
          <c:tx>
            <c:strRef>
              <c:f>Datasheet_report!$C$37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67E2-44F1-AEDF-7D9C8D9C1151}"/>
            </c:ext>
          </c:extLst>
        </c:ser>
        <c:ser>
          <c:idx val="34"/>
          <c:order val="34"/>
          <c:tx>
            <c:strRef>
              <c:f>Datasheet_report!$C$38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67E2-44F1-AEDF-7D9C8D9C1151}"/>
            </c:ext>
          </c:extLst>
        </c:ser>
        <c:ser>
          <c:idx val="35"/>
          <c:order val="35"/>
          <c:tx>
            <c:strRef>
              <c:f>Datasheet_report!$C$39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67E2-44F1-AEDF-7D9C8D9C1151}"/>
            </c:ext>
          </c:extLst>
        </c:ser>
        <c:ser>
          <c:idx val="36"/>
          <c:order val="36"/>
          <c:tx>
            <c:strRef>
              <c:f>Datasheet_report!$C$40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4-67E2-44F1-AEDF-7D9C8D9C1151}"/>
            </c:ext>
          </c:extLst>
        </c:ser>
        <c:ser>
          <c:idx val="37"/>
          <c:order val="37"/>
          <c:tx>
            <c:strRef>
              <c:f>Datasheet_report!$C$41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67E2-44F1-AEDF-7D9C8D9C1151}"/>
            </c:ext>
          </c:extLst>
        </c:ser>
        <c:ser>
          <c:idx val="38"/>
          <c:order val="38"/>
          <c:tx>
            <c:strRef>
              <c:f>Datasheet_report!$C$42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6-67E2-44F1-AEDF-7D9C8D9C1151}"/>
            </c:ext>
          </c:extLst>
        </c:ser>
        <c:ser>
          <c:idx val="39"/>
          <c:order val="39"/>
          <c:tx>
            <c:strRef>
              <c:f>Datasheet_report!$C$43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67E2-44F1-AEDF-7D9C8D9C1151}"/>
            </c:ext>
          </c:extLst>
        </c:ser>
        <c:ser>
          <c:idx val="40"/>
          <c:order val="40"/>
          <c:tx>
            <c:strRef>
              <c:f>Datasheet_report!$C$44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67E2-44F1-AEDF-7D9C8D9C1151}"/>
            </c:ext>
          </c:extLst>
        </c:ser>
        <c:ser>
          <c:idx val="41"/>
          <c:order val="41"/>
          <c:tx>
            <c:strRef>
              <c:f>Datasheet_report!$C$45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67E2-44F1-AEDF-7D9C8D9C1151}"/>
            </c:ext>
          </c:extLst>
        </c:ser>
        <c:ser>
          <c:idx val="42"/>
          <c:order val="42"/>
          <c:tx>
            <c:strRef>
              <c:f>Datasheet_report!$C$46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67E2-44F1-AEDF-7D9C8D9C1151}"/>
            </c:ext>
          </c:extLst>
        </c:ser>
        <c:ser>
          <c:idx val="43"/>
          <c:order val="43"/>
          <c:tx>
            <c:strRef>
              <c:f>Datasheet_report!$C$47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67E2-44F1-AEDF-7D9C8D9C1151}"/>
            </c:ext>
          </c:extLst>
        </c:ser>
        <c:ser>
          <c:idx val="44"/>
          <c:order val="44"/>
          <c:tx>
            <c:strRef>
              <c:f>Datasheet_report!$C$48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67E2-44F1-AEDF-7D9C8D9C1151}"/>
            </c:ext>
          </c:extLst>
        </c:ser>
        <c:ser>
          <c:idx val="45"/>
          <c:order val="45"/>
          <c:tx>
            <c:strRef>
              <c:f>Datasheet_report!$C$49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67E2-44F1-AEDF-7D9C8D9C1151}"/>
            </c:ext>
          </c:extLst>
        </c:ser>
        <c:ser>
          <c:idx val="46"/>
          <c:order val="46"/>
          <c:tx>
            <c:strRef>
              <c:f>Datasheet_report!$C$50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Datasheet_report!$E$50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Datasheet_report!$F$50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67E2-44F1-AEDF-7D9C8D9C1151}"/>
            </c:ext>
          </c:extLst>
        </c:ser>
        <c:ser>
          <c:idx val="47"/>
          <c:order val="47"/>
          <c:tx>
            <c:strRef>
              <c:f>Datasheet_report!$C$51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Datasheet_report!$E$51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Datasheet_report!$F$51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67E2-44F1-AEDF-7D9C8D9C1151}"/>
            </c:ext>
          </c:extLst>
        </c:ser>
        <c:ser>
          <c:idx val="48"/>
          <c:order val="48"/>
          <c:tx>
            <c:strRef>
              <c:f>Datasheet_report!$C$52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Datasheet_report!$E$52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Datasheet_report!$F$52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67E2-44F1-AEDF-7D9C8D9C1151}"/>
            </c:ext>
          </c:extLst>
        </c:ser>
        <c:ser>
          <c:idx val="49"/>
          <c:order val="49"/>
          <c:tx>
            <c:strRef>
              <c:f>Datasheet_report!$C$53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Datasheet_report!$E$53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67E2-44F1-AEDF-7D9C8D9C1151}"/>
            </c:ext>
          </c:extLst>
        </c:ser>
        <c:ser>
          <c:idx val="50"/>
          <c:order val="50"/>
          <c:tx>
            <c:strRef>
              <c:f>Datasheet_report!$C$54</c:f>
              <c:strCache>
                <c:ptCount val="1"/>
                <c:pt idx="0">
                  <c:v>VOS</c:v>
                </c:pt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6049545321552619E-2"/>
                  <c:y val="-7.110363386022890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F-67E2-44F1-AEDF-7D9C8D9C1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Datasheet_report!$D$54</c:f>
              <c:numCache>
                <c:formatCode>0.00</c:formatCode>
                <c:ptCount val="1"/>
                <c:pt idx="0">
                  <c:v>3.1999999999999993</c:v>
                </c:pt>
              </c:numCache>
            </c:numRef>
          </c:xVal>
          <c:yVal>
            <c:numRef>
              <c:f>Datasheet_report!$E$54</c:f>
              <c:numCache>
                <c:formatCode>0.00</c:formatCode>
                <c:ptCount val="1"/>
                <c:pt idx="0">
                  <c:v>3.6</c:v>
                </c:pt>
              </c:numCache>
            </c:numRef>
          </c:yVal>
          <c:bubbleSize>
            <c:numRef>
              <c:f>Datasheet_report!$F$54</c:f>
              <c:numCache>
                <c:formatCode>0.00</c:formatCode>
                <c:ptCount val="1"/>
                <c:pt idx="0">
                  <c:v>500000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67E2-44F1-AEDF-7D9C8D9C1151}"/>
            </c:ext>
          </c:extLst>
        </c:ser>
        <c:ser>
          <c:idx val="51"/>
          <c:order val="51"/>
          <c:tx>
            <c:strRef>
              <c:f>Datasheet_report!$C$55</c:f>
              <c:strCache>
                <c:ptCount val="1"/>
                <c:pt idx="0">
                  <c:v>Autorisaties op orde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12729696856732306"/>
                  <c:y val="-4.000970926607160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4-67E2-44F1-AEDF-7D9C8D9C1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Datasheet_report!$D$55</c:f>
              <c:numCache>
                <c:formatCode>0.00</c:formatCode>
                <c:ptCount val="1"/>
                <c:pt idx="0">
                  <c:v>2.4000000000000004</c:v>
                </c:pt>
              </c:numCache>
            </c:numRef>
          </c:xVal>
          <c:yVal>
            <c:numRef>
              <c:f>Datasheet_report!$E$55</c:f>
              <c:numCache>
                <c:formatCode>0.00</c:formatCode>
                <c:ptCount val="1"/>
                <c:pt idx="0">
                  <c:v>3.5</c:v>
                </c:pt>
              </c:numCache>
            </c:numRef>
          </c:yVal>
          <c:bubbleSize>
            <c:numRef>
              <c:f>Datasheet_report!$F$55</c:f>
              <c:numCache>
                <c:formatCode>0.00</c:formatCode>
                <c:ptCount val="1"/>
                <c:pt idx="0">
                  <c:v>100000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67E2-44F1-AEDF-7D9C8D9C1151}"/>
            </c:ext>
          </c:extLst>
        </c:ser>
        <c:ser>
          <c:idx val="52"/>
          <c:order val="52"/>
          <c:tx>
            <c:strRef>
              <c:f>Datasheet_report!$C$56</c:f>
              <c:strCache>
                <c:ptCount val="1"/>
                <c:pt idx="0">
                  <c:v>Beeldbellen</c:v>
                </c:pt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0559073645957855E-2"/>
                  <c:y val="6.894750718778641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6-67E2-44F1-AEDF-7D9C8D9C1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Datasheet_report!$D$56</c:f>
              <c:numCache>
                <c:formatCode>0.00</c:formatCode>
                <c:ptCount val="1"/>
                <c:pt idx="0">
                  <c:v>4.4000000000000004</c:v>
                </c:pt>
              </c:numCache>
            </c:numRef>
          </c:xVal>
          <c:yVal>
            <c:numRef>
              <c:f>Datasheet_report!$E$56</c:f>
              <c:numCache>
                <c:formatCode>0.00</c:formatCode>
                <c:ptCount val="1"/>
                <c:pt idx="0">
                  <c:v>4.7</c:v>
                </c:pt>
              </c:numCache>
            </c:numRef>
          </c:yVal>
          <c:bubbleSize>
            <c:numRef>
              <c:f>Datasheet_report!$F$56</c:f>
              <c:numCache>
                <c:formatCode>0.00</c:formatCode>
                <c:ptCount val="1"/>
                <c:pt idx="0">
                  <c:v>100000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4-67E2-44F1-AEDF-7D9C8D9C1151}"/>
            </c:ext>
          </c:extLst>
        </c:ser>
        <c:ser>
          <c:idx val="53"/>
          <c:order val="53"/>
          <c:tx>
            <c:strRef>
              <c:f>Datasheet_report!$C$57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Datasheet_report!$E$57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Datasheet_report!$F$57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5-67E2-44F1-AEDF-7D9C8D9C1151}"/>
            </c:ext>
          </c:extLst>
        </c:ser>
        <c:ser>
          <c:idx val="54"/>
          <c:order val="54"/>
          <c:tx>
            <c:strRef>
              <c:f>Datasheet_report!$C$58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Datasheet_report!$E$58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Datasheet_report!$F$58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6-67E2-44F1-AEDF-7D9C8D9C1151}"/>
            </c:ext>
          </c:extLst>
        </c:ser>
        <c:ser>
          <c:idx val="55"/>
          <c:order val="55"/>
          <c:tx>
            <c:strRef>
              <c:f>Datasheet_report!$C$59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Datasheet_report!$E$59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Datasheet_report!$F$59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7-67E2-44F1-AEDF-7D9C8D9C1151}"/>
            </c:ext>
          </c:extLst>
        </c:ser>
        <c:ser>
          <c:idx val="56"/>
          <c:order val="56"/>
          <c:tx>
            <c:strRef>
              <c:f>Datasheet_report!$C$60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8-67E2-44F1-AEDF-7D9C8D9C1151}"/>
            </c:ext>
          </c:extLst>
        </c:ser>
        <c:ser>
          <c:idx val="57"/>
          <c:order val="57"/>
          <c:tx>
            <c:strRef>
              <c:f>Datasheet_report!$C$61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9-67E2-44F1-AEDF-7D9C8D9C1151}"/>
            </c:ext>
          </c:extLst>
        </c:ser>
        <c:ser>
          <c:idx val="58"/>
          <c:order val="58"/>
          <c:tx>
            <c:strRef>
              <c:f>Datasheet_report!$C$62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A-67E2-44F1-AEDF-7D9C8D9C1151}"/>
            </c:ext>
          </c:extLst>
        </c:ser>
        <c:ser>
          <c:idx val="59"/>
          <c:order val="59"/>
          <c:tx>
            <c:strRef>
              <c:f>Datasheet_report!$C$63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B-67E2-44F1-AEDF-7D9C8D9C1151}"/>
            </c:ext>
          </c:extLst>
        </c:ser>
        <c:ser>
          <c:idx val="60"/>
          <c:order val="60"/>
          <c:tx>
            <c:strRef>
              <c:f>Datasheet_report!$C$64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C-67E2-44F1-AEDF-7D9C8D9C1151}"/>
            </c:ext>
          </c:extLst>
        </c:ser>
        <c:ser>
          <c:idx val="61"/>
          <c:order val="61"/>
          <c:tx>
            <c:strRef>
              <c:f>Datasheet_report!$C$65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D-67E2-44F1-AEDF-7D9C8D9C1151}"/>
            </c:ext>
          </c:extLst>
        </c:ser>
        <c:ser>
          <c:idx val="62"/>
          <c:order val="62"/>
          <c:tx>
            <c:strRef>
              <c:f>Datasheet_report!$C$66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E-67E2-44F1-AEDF-7D9C8D9C1151}"/>
            </c:ext>
          </c:extLst>
        </c:ser>
        <c:ser>
          <c:idx val="63"/>
          <c:order val="63"/>
          <c:tx>
            <c:strRef>
              <c:f>Datasheet_report!$C$67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F-67E2-44F1-AEDF-7D9C8D9C1151}"/>
            </c:ext>
          </c:extLst>
        </c:ser>
        <c:ser>
          <c:idx val="64"/>
          <c:order val="64"/>
          <c:tx>
            <c:strRef>
              <c:f>Datasheet_report!$C$68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0-67E2-44F1-AEDF-7D9C8D9C1151}"/>
            </c:ext>
          </c:extLst>
        </c:ser>
        <c:ser>
          <c:idx val="65"/>
          <c:order val="65"/>
          <c:tx>
            <c:strRef>
              <c:f>Datasheet_report!$C$69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1-67E2-44F1-AEDF-7D9C8D9C1151}"/>
            </c:ext>
          </c:extLst>
        </c:ser>
        <c:ser>
          <c:idx val="66"/>
          <c:order val="66"/>
          <c:tx>
            <c:strRef>
              <c:f>Datasheet_report!$C$70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2-67E2-44F1-AEDF-7D9C8D9C1151}"/>
            </c:ext>
          </c:extLst>
        </c:ser>
        <c:ser>
          <c:idx val="67"/>
          <c:order val="67"/>
          <c:tx>
            <c:strRef>
              <c:f>Datasheet_report!$C$71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3-67E2-44F1-AEDF-7D9C8D9C1151}"/>
            </c:ext>
          </c:extLst>
        </c:ser>
        <c:ser>
          <c:idx val="68"/>
          <c:order val="68"/>
          <c:tx>
            <c:strRef>
              <c:f>Datasheet_report!$C$72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4-67E2-44F1-AEDF-7D9C8D9C1151}"/>
            </c:ext>
          </c:extLst>
        </c:ser>
        <c:ser>
          <c:idx val="69"/>
          <c:order val="69"/>
          <c:tx>
            <c:strRef>
              <c:f>Datasheet_report!$C$73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5-67E2-44F1-AEDF-7D9C8D9C1151}"/>
            </c:ext>
          </c:extLst>
        </c:ser>
        <c:ser>
          <c:idx val="70"/>
          <c:order val="70"/>
          <c:tx>
            <c:strRef>
              <c:f>Datasheet_report!$C$74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6-67E2-44F1-AEDF-7D9C8D9C1151}"/>
            </c:ext>
          </c:extLst>
        </c:ser>
        <c:ser>
          <c:idx val="71"/>
          <c:order val="71"/>
          <c:tx>
            <c:strRef>
              <c:f>Datasheet_report!$C$75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7-67E2-44F1-AEDF-7D9C8D9C1151}"/>
            </c:ext>
          </c:extLst>
        </c:ser>
        <c:ser>
          <c:idx val="72"/>
          <c:order val="72"/>
          <c:tx>
            <c:strRef>
              <c:f>Datasheet_report!$C$76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8-67E2-44F1-AEDF-7D9C8D9C1151}"/>
            </c:ext>
          </c:extLst>
        </c:ser>
        <c:ser>
          <c:idx val="73"/>
          <c:order val="73"/>
          <c:tx>
            <c:strRef>
              <c:f>Datasheet_report!$C$77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9-67E2-44F1-AEDF-7D9C8D9C1151}"/>
            </c:ext>
          </c:extLst>
        </c:ser>
        <c:ser>
          <c:idx val="74"/>
          <c:order val="74"/>
          <c:tx>
            <c:strRef>
              <c:f>Datasheet_report!$C$78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A-67E2-44F1-AEDF-7D9C8D9C1151}"/>
            </c:ext>
          </c:extLst>
        </c:ser>
        <c:ser>
          <c:idx val="75"/>
          <c:order val="75"/>
          <c:tx>
            <c:strRef>
              <c:f>Datasheet_report!$C$79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B-67E2-44F1-AEDF-7D9C8D9C1151}"/>
            </c:ext>
          </c:extLst>
        </c:ser>
        <c:ser>
          <c:idx val="76"/>
          <c:order val="76"/>
          <c:tx>
            <c:strRef>
              <c:f>Datasheet_report!$C$80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C-67E2-44F1-AEDF-7D9C8D9C1151}"/>
            </c:ext>
          </c:extLst>
        </c:ser>
        <c:ser>
          <c:idx val="77"/>
          <c:order val="77"/>
          <c:tx>
            <c:strRef>
              <c:f>Datasheet_report!$C$81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D-67E2-44F1-AEDF-7D9C8D9C1151}"/>
            </c:ext>
          </c:extLst>
        </c:ser>
        <c:ser>
          <c:idx val="78"/>
          <c:order val="78"/>
          <c:tx>
            <c:strRef>
              <c:f>Datasheet_report!$C$82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E-67E2-44F1-AEDF-7D9C8D9C1151}"/>
            </c:ext>
          </c:extLst>
        </c:ser>
        <c:ser>
          <c:idx val="79"/>
          <c:order val="79"/>
          <c:tx>
            <c:strRef>
              <c:f>Datasheet_report!$C$83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F-67E2-44F1-AEDF-7D9C8D9C1151}"/>
            </c:ext>
          </c:extLst>
        </c:ser>
        <c:ser>
          <c:idx val="80"/>
          <c:order val="80"/>
          <c:tx>
            <c:strRef>
              <c:f>Datasheet_report!$C$84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0-67E2-44F1-AEDF-7D9C8D9C1151}"/>
            </c:ext>
          </c:extLst>
        </c:ser>
        <c:ser>
          <c:idx val="81"/>
          <c:order val="81"/>
          <c:tx>
            <c:strRef>
              <c:f>Datasheet_report!$C$85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1-67E2-44F1-AEDF-7D9C8D9C1151}"/>
            </c:ext>
          </c:extLst>
        </c:ser>
        <c:ser>
          <c:idx val="82"/>
          <c:order val="82"/>
          <c:tx>
            <c:strRef>
              <c:f>Datasheet_report!$C$86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2-67E2-44F1-AEDF-7D9C8D9C1151}"/>
            </c:ext>
          </c:extLst>
        </c:ser>
        <c:ser>
          <c:idx val="83"/>
          <c:order val="83"/>
          <c:tx>
            <c:strRef>
              <c:f>Datasheet_report!$C$87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3-67E2-44F1-AEDF-7D9C8D9C1151}"/>
            </c:ext>
          </c:extLst>
        </c:ser>
        <c:ser>
          <c:idx val="84"/>
          <c:order val="84"/>
          <c:tx>
            <c:strRef>
              <c:f>Datasheet_report!$C$88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4-67E2-44F1-AEDF-7D9C8D9C1151}"/>
            </c:ext>
          </c:extLst>
        </c:ser>
        <c:ser>
          <c:idx val="85"/>
          <c:order val="85"/>
          <c:tx>
            <c:strRef>
              <c:f>Datasheet_report!$C$89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5-67E2-44F1-AEDF-7D9C8D9C1151}"/>
            </c:ext>
          </c:extLst>
        </c:ser>
        <c:ser>
          <c:idx val="86"/>
          <c:order val="86"/>
          <c:tx>
            <c:strRef>
              <c:f>Datasheet_report!$C$90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6-67E2-44F1-AEDF-7D9C8D9C1151}"/>
            </c:ext>
          </c:extLst>
        </c:ser>
        <c:ser>
          <c:idx val="87"/>
          <c:order val="87"/>
          <c:tx>
            <c:strRef>
              <c:f>Datasheet_report!$C$91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7-67E2-44F1-AEDF-7D9C8D9C1151}"/>
            </c:ext>
          </c:extLst>
        </c:ser>
        <c:ser>
          <c:idx val="88"/>
          <c:order val="88"/>
          <c:tx>
            <c:strRef>
              <c:f>Datasheet_report!$C$92</c:f>
              <c:strCache>
                <c:ptCount val="1"/>
              </c:strCache>
            </c:strRef>
          </c:tx>
          <c:spPr>
            <a:solidFill>
              <a:srgbClr val="92D05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8-67E2-44F1-AEDF-7D9C8D9C1151}"/>
            </c:ext>
          </c:extLst>
        </c:ser>
        <c:ser>
          <c:idx val="89"/>
          <c:order val="89"/>
          <c:tx>
            <c:strRef>
              <c:f>Datasheet_report!$C$93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9-67E2-44F1-AEDF-7D9C8D9C1151}"/>
            </c:ext>
          </c:extLst>
        </c:ser>
        <c:ser>
          <c:idx val="90"/>
          <c:order val="90"/>
          <c:tx>
            <c:strRef>
              <c:f>Datasheet_report!$C$94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A-67E2-44F1-AEDF-7D9C8D9C1151}"/>
            </c:ext>
          </c:extLst>
        </c:ser>
        <c:ser>
          <c:idx val="91"/>
          <c:order val="91"/>
          <c:tx>
            <c:strRef>
              <c:f>Datasheet_report!$C$95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B-67E2-44F1-AEDF-7D9C8D9C1151}"/>
            </c:ext>
          </c:extLst>
        </c:ser>
        <c:ser>
          <c:idx val="92"/>
          <c:order val="92"/>
          <c:tx>
            <c:strRef>
              <c:f>Datasheet_report!$C$96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C-67E2-44F1-AEDF-7D9C8D9C1151}"/>
            </c:ext>
          </c:extLst>
        </c:ser>
        <c:ser>
          <c:idx val="93"/>
          <c:order val="93"/>
          <c:tx>
            <c:strRef>
              <c:f>Datasheet_report!$C$97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D-67E2-44F1-AEDF-7D9C8D9C1151}"/>
            </c:ext>
          </c:extLst>
        </c:ser>
        <c:ser>
          <c:idx val="94"/>
          <c:order val="94"/>
          <c:tx>
            <c:strRef>
              <c:f>Datasheet_report!$C$98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E-67E2-44F1-AEDF-7D9C8D9C1151}"/>
            </c:ext>
          </c:extLst>
        </c:ser>
        <c:ser>
          <c:idx val="95"/>
          <c:order val="95"/>
          <c:tx>
            <c:strRef>
              <c:f>Datasheet_report!$C$99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F-67E2-44F1-AEDF-7D9C8D9C1151}"/>
            </c:ext>
          </c:extLst>
        </c:ser>
        <c:ser>
          <c:idx val="96"/>
          <c:order val="96"/>
          <c:tx>
            <c:strRef>
              <c:f>Datasheet_report!$C$100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Datasheet_report!$E$100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Datasheet_report!$F$100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60-67E2-44F1-AEDF-7D9C8D9C1151}"/>
            </c:ext>
          </c:extLst>
        </c:ser>
        <c:ser>
          <c:idx val="97"/>
          <c:order val="97"/>
          <c:tx>
            <c:strRef>
              <c:f>Datasheet_report!$C$101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Datasheet_report!$E$101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Datasheet_report!$F$101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61-67E2-44F1-AEDF-7D9C8D9C1151}"/>
            </c:ext>
          </c:extLst>
        </c:ser>
        <c:ser>
          <c:idx val="98"/>
          <c:order val="98"/>
          <c:tx>
            <c:strRef>
              <c:f>Datasheet_report!$C$102</c:f>
              <c:strCache>
                <c:ptCount val="1"/>
              </c:strCache>
            </c:strRef>
          </c:tx>
          <c:spPr>
            <a:solidFill>
              <a:srgbClr val="92D05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Datasheet_report!$E$102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Datasheet_report!$F$102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62-67E2-44F1-AEDF-7D9C8D9C1151}"/>
            </c:ext>
          </c:extLst>
        </c:ser>
        <c:ser>
          <c:idx val="99"/>
          <c:order val="99"/>
          <c:tx>
            <c:strRef>
              <c:f>Datasheet_report!$C$103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Datasheet_report!$E$103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Datasheet_report!$F$103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63-67E2-44F1-AEDF-7D9C8D9C1151}"/>
            </c:ext>
          </c:extLst>
        </c:ser>
        <c:ser>
          <c:idx val="100"/>
          <c:order val="100"/>
          <c:tx>
            <c:strRef>
              <c:f>Datasheet_report!$C$104</c:f>
              <c:strCache>
                <c:ptCount val="1"/>
                <c:pt idx="0">
                  <c:v>Medicijnkarren 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14949517331099177"/>
                  <c:y val="0"/>
                </c:manualLayout>
              </c:layout>
              <c:tx>
                <c:strRef>
                  <c:f>Datasheet_report!$C$104</c:f>
                  <c:strCache>
                    <c:ptCount val="1"/>
                    <c:pt idx="0">
                      <c:v>Medicijnkarren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00" b="0">
                      <a:solidFill>
                        <a:sysClr val="windowText" lastClr="000000"/>
                      </a:solidFill>
                    </a:defRPr>
                  </a:pPr>
                  <a:endParaRPr lang="nl-NL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{F1855866-DC00-4817-9A39-B185D7225FEE}</c15:txfldGUID>
                      <c15:f>Datasheet_report!$C$104</c15:f>
                      <c15:dlblFieldTableCache>
                        <c:ptCount val="1"/>
                        <c:pt idx="0">
                          <c:v>Medicijnkarren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67E2-44F1-AEDF-7D9C8D9C1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Datasheet_report!$D$104</c:f>
              <c:numCache>
                <c:formatCode>0.00</c:formatCode>
                <c:ptCount val="1"/>
                <c:pt idx="0">
                  <c:v>1.8000000000000003</c:v>
                </c:pt>
              </c:numCache>
            </c:numRef>
          </c:xVal>
          <c:yVal>
            <c:numRef>
              <c:f>Datasheet_report!$E$104</c:f>
              <c:numCache>
                <c:formatCode>0.00</c:formatCode>
                <c:ptCount val="1"/>
                <c:pt idx="0">
                  <c:v>2.9999999999999996</c:v>
                </c:pt>
              </c:numCache>
            </c:numRef>
          </c:yVal>
          <c:bubbleSize>
            <c:numRef>
              <c:f>Datasheet_report!$F$104</c:f>
              <c:numCache>
                <c:formatCode>0.00</c:formatCode>
                <c:ptCount val="1"/>
                <c:pt idx="0">
                  <c:v>200000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65-67E2-44F1-AEDF-7D9C8D9C1151}"/>
            </c:ext>
          </c:extLst>
        </c:ser>
        <c:ser>
          <c:idx val="101"/>
          <c:order val="101"/>
          <c:tx>
            <c:strRef>
              <c:f>Datasheet_report!$C$105</c:f>
              <c:strCache>
                <c:ptCount val="1"/>
                <c:pt idx="0">
                  <c:v>iShopper in AFAS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7329225742214584E-2"/>
                  <c:y val="-1.0777285339426734E-2"/>
                </c:manualLayout>
              </c:layout>
              <c:tx>
                <c:strRef>
                  <c:f>Datasheet_report!$C$105</c:f>
                  <c:strCache>
                    <c:ptCount val="1"/>
                    <c:pt idx="0">
                      <c:v>iShopper in AFAS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00" b="0">
                      <a:solidFill>
                        <a:sysClr val="windowText" lastClr="000000"/>
                      </a:solidFill>
                    </a:defRPr>
                  </a:pPr>
                  <a:endParaRPr lang="nl-NL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{B73E7747-7D1D-4E33-94AB-3E970D2660C2}</c15:txfldGUID>
                      <c15:f>Datasheet_report!$C$105</c15:f>
                      <c15:dlblFieldTableCache>
                        <c:ptCount val="1"/>
                        <c:pt idx="0">
                          <c:v>iShopper in AFAS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67E2-44F1-AEDF-7D9C8D9C1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Datasheet_report!$D$105</c:f>
              <c:numCache>
                <c:formatCode>0.00</c:formatCode>
                <c:ptCount val="1"/>
                <c:pt idx="0">
                  <c:v>2.4000000000000004</c:v>
                </c:pt>
              </c:numCache>
            </c:numRef>
          </c:xVal>
          <c:yVal>
            <c:numRef>
              <c:f>Datasheet_report!$E$105</c:f>
              <c:numCache>
                <c:formatCode>0.00</c:formatCode>
                <c:ptCount val="1"/>
                <c:pt idx="0">
                  <c:v>3.8999999999999995</c:v>
                </c:pt>
              </c:numCache>
            </c:numRef>
          </c:yVal>
          <c:bubbleSize>
            <c:numRef>
              <c:f>Datasheet_report!$F$105</c:f>
              <c:numCache>
                <c:formatCode>0.00</c:formatCode>
                <c:ptCount val="1"/>
                <c:pt idx="0">
                  <c:v>100000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67-67E2-44F1-AEDF-7D9C8D9C1151}"/>
            </c:ext>
          </c:extLst>
        </c:ser>
        <c:ser>
          <c:idx val="102"/>
          <c:order val="102"/>
          <c:tx>
            <c:strRef>
              <c:f>Datasheet_report!$C$106</c:f>
              <c:strCache>
                <c:ptCount val="1"/>
                <c:pt idx="0">
                  <c:v>Facturatieproces in AFAS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4011935408303998E-2"/>
                  <c:y val="8.312429116080130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2-67E2-44F1-AEDF-7D9C8D9C1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Datasheet_report!$D$106</c:f>
              <c:numCache>
                <c:formatCode>0.00</c:formatCode>
                <c:ptCount val="1"/>
                <c:pt idx="0">
                  <c:v>1.6000000000000003</c:v>
                </c:pt>
              </c:numCache>
            </c:numRef>
          </c:xVal>
          <c:yVal>
            <c:numRef>
              <c:f>Datasheet_report!$E$106</c:f>
              <c:numCache>
                <c:formatCode>0.00</c:formatCode>
                <c:ptCount val="1"/>
                <c:pt idx="0">
                  <c:v>3.7999999999999994</c:v>
                </c:pt>
              </c:numCache>
            </c:numRef>
          </c:yVal>
          <c:bubbleSize>
            <c:numRef>
              <c:f>Datasheet_report!$F$106</c:f>
              <c:numCache>
                <c:formatCode>0.00</c:formatCode>
                <c:ptCount val="1"/>
                <c:pt idx="0">
                  <c:v>100000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68-67E2-44F1-AEDF-7D9C8D9C1151}"/>
            </c:ext>
          </c:extLst>
        </c:ser>
        <c:ser>
          <c:idx val="103"/>
          <c:order val="103"/>
          <c:tx>
            <c:strRef>
              <c:f>Datasheet_report!$C$107</c:f>
              <c:strCache>
                <c:ptCount val="1"/>
                <c:pt idx="0">
                  <c:v>Functiehuis  (HR)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4990174811952091E-2"/>
                  <c:y val="-2.657493084240439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3-67E2-44F1-AEDF-7D9C8D9C1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Datasheet_report!$D$107</c:f>
              <c:numCache>
                <c:formatCode>0.00</c:formatCode>
                <c:ptCount val="1"/>
                <c:pt idx="0">
                  <c:v>2.8</c:v>
                </c:pt>
              </c:numCache>
            </c:numRef>
          </c:xVal>
          <c:yVal>
            <c:numRef>
              <c:f>Datasheet_report!$E$107</c:f>
              <c:numCache>
                <c:formatCode>0.00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Datasheet_report!$F$107</c:f>
              <c:numCache>
                <c:formatCode>0.00</c:formatCode>
                <c:ptCount val="1"/>
                <c:pt idx="0">
                  <c:v>100000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69-67E2-44F1-AEDF-7D9C8D9C1151}"/>
            </c:ext>
          </c:extLst>
        </c:ser>
        <c:ser>
          <c:idx val="104"/>
          <c:order val="104"/>
          <c:tx>
            <c:strRef>
              <c:f>Datasheet_report!$C$108</c:f>
              <c:strCache>
                <c:ptCount val="1"/>
                <c:pt idx="0">
                  <c:v>Indiensttreed (HR en ICT)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15715910528182717"/>
                  <c:y val="-2.657493084240438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1-67E2-44F1-AEDF-7D9C8D9C1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Datasheet_report!$D$108</c:f>
              <c:numCache>
                <c:formatCode>0.00</c:formatCode>
                <c:ptCount val="1"/>
                <c:pt idx="0">
                  <c:v>2.5999999999999996</c:v>
                </c:pt>
              </c:numCache>
            </c:numRef>
          </c:xVal>
          <c:yVal>
            <c:numRef>
              <c:f>Datasheet_report!$E$108</c:f>
              <c:numCache>
                <c:formatCode>0.00</c:formatCode>
                <c:ptCount val="1"/>
                <c:pt idx="0">
                  <c:v>4.1999999999999993</c:v>
                </c:pt>
              </c:numCache>
            </c:numRef>
          </c:yVal>
          <c:bubbleSize>
            <c:numRef>
              <c:f>Datasheet_report!$F$108</c:f>
              <c:numCache>
                <c:formatCode>0.00</c:formatCode>
                <c:ptCount val="1"/>
                <c:pt idx="0">
                  <c:v>100000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6A-67E2-44F1-AEDF-7D9C8D9C1151}"/>
            </c:ext>
          </c:extLst>
        </c:ser>
        <c:ser>
          <c:idx val="105"/>
          <c:order val="105"/>
          <c:tx>
            <c:strRef>
              <c:f>Datasheet_report!$C$109</c:f>
              <c:strCache>
                <c:ptCount val="1"/>
                <c:pt idx="0">
                  <c:v>ISM (ICT processen op orde)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Datasheet_report!$D$109</c:f>
              <c:numCache>
                <c:formatCode>0.00</c:formatCode>
                <c:ptCount val="1"/>
                <c:pt idx="0">
                  <c:v>1.4000000000000001</c:v>
                </c:pt>
              </c:numCache>
            </c:numRef>
          </c:xVal>
          <c:yVal>
            <c:numRef>
              <c:f>Datasheet_report!$E$109</c:f>
              <c:numCache>
                <c:formatCode>0.00</c:formatCode>
                <c:ptCount val="1"/>
                <c:pt idx="0">
                  <c:v>3.5999999999999996</c:v>
                </c:pt>
              </c:numCache>
            </c:numRef>
          </c:yVal>
          <c:bubbleSize>
            <c:numRef>
              <c:f>Datasheet_report!$F$109</c:f>
              <c:numCache>
                <c:formatCode>0.00</c:formatCode>
                <c:ptCount val="1"/>
                <c:pt idx="0">
                  <c:v>100000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6B-67E2-44F1-AEDF-7D9C8D9C1151}"/>
            </c:ext>
          </c:extLst>
        </c:ser>
        <c:ser>
          <c:idx val="106"/>
          <c:order val="106"/>
          <c:tx>
            <c:strRef>
              <c:f>Datasheet_report!$C$110</c:f>
              <c:strCache>
                <c:ptCount val="1"/>
                <c:pt idx="0">
                  <c:v>MI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4038702270016262E-2"/>
                  <c:y val="2.657493084240433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7-67E2-44F1-AEDF-7D9C8D9C1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Datasheet_report!$D$110</c:f>
              <c:numCache>
                <c:formatCode>0.00</c:formatCode>
                <c:ptCount val="1"/>
                <c:pt idx="0">
                  <c:v>2.5999999999999996</c:v>
                </c:pt>
              </c:numCache>
            </c:numRef>
          </c:xVal>
          <c:yVal>
            <c:numRef>
              <c:f>Datasheet_report!$E$110</c:f>
              <c:numCache>
                <c:formatCode>0.00</c:formatCode>
                <c:ptCount val="1"/>
                <c:pt idx="0">
                  <c:v>4.0999999999999996</c:v>
                </c:pt>
              </c:numCache>
            </c:numRef>
          </c:yVal>
          <c:bubbleSize>
            <c:numRef>
              <c:f>Datasheet_report!$F$110</c:f>
              <c:numCache>
                <c:formatCode>0.00</c:formatCode>
                <c:ptCount val="1"/>
                <c:pt idx="0">
                  <c:v>150000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6C-67E2-44F1-AEDF-7D9C8D9C1151}"/>
            </c:ext>
          </c:extLst>
        </c:ser>
        <c:ser>
          <c:idx val="107"/>
          <c:order val="107"/>
          <c:tx>
            <c:strRef>
              <c:f>Datasheet_report!$C$111</c:f>
              <c:strCache>
                <c:ptCount val="1"/>
                <c:pt idx="0">
                  <c:v>DVD exit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19725265616089535"/>
                  <c:y val="-1.062997233696177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0-67E2-44F1-AEDF-7D9C8D9C1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Datasheet_report!$D$111</c:f>
              <c:numCache>
                <c:formatCode>0.00</c:formatCode>
                <c:ptCount val="1"/>
                <c:pt idx="0">
                  <c:v>2.2000000000000002</c:v>
                </c:pt>
              </c:numCache>
            </c:numRef>
          </c:xVal>
          <c:yVal>
            <c:numRef>
              <c:f>Datasheet_report!$E$111</c:f>
              <c:numCache>
                <c:formatCode>0.00</c:formatCode>
                <c:ptCount val="1"/>
                <c:pt idx="0">
                  <c:v>3.0999999999999996</c:v>
                </c:pt>
              </c:numCache>
            </c:numRef>
          </c:yVal>
          <c:bubbleSize>
            <c:numRef>
              <c:f>Datasheet_report!$F$111</c:f>
              <c:numCache>
                <c:formatCode>0.00</c:formatCode>
                <c:ptCount val="1"/>
                <c:pt idx="0">
                  <c:v>50000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6D-67E2-44F1-AEDF-7D9C8D9C1151}"/>
            </c:ext>
          </c:extLst>
        </c:ser>
        <c:ser>
          <c:idx val="108"/>
          <c:order val="108"/>
          <c:tx>
            <c:strRef>
              <c:f>Datasheet_report!$C$112</c:f>
              <c:strCache>
                <c:ptCount val="1"/>
                <c:pt idx="0">
                  <c:v>patientenlogistiek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10092397025721103"/>
                  <c:y val="-3.18899170108852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5-67E2-44F1-AEDF-7D9C8D9C1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Datasheet_report!$D$112</c:f>
              <c:numCache>
                <c:formatCode>0.00</c:formatCode>
                <c:ptCount val="1"/>
                <c:pt idx="0">
                  <c:v>4.5999999999999996</c:v>
                </c:pt>
              </c:numCache>
            </c:numRef>
          </c:xVal>
          <c:yVal>
            <c:numRef>
              <c:f>Datasheet_report!$E$112</c:f>
              <c:numCache>
                <c:formatCode>0.00</c:formatCode>
                <c:ptCount val="1"/>
                <c:pt idx="0">
                  <c:v>4.7</c:v>
                </c:pt>
              </c:numCache>
            </c:numRef>
          </c:yVal>
          <c:bubbleSize>
            <c:numRef>
              <c:f>Datasheet_report!$F$112</c:f>
              <c:numCache>
                <c:formatCode>0.00</c:formatCode>
                <c:ptCount val="1"/>
                <c:pt idx="0">
                  <c:v>500000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6E-67E2-44F1-AEDF-7D9C8D9C1151}"/>
            </c:ext>
          </c:extLst>
        </c:ser>
        <c:ser>
          <c:idx val="109"/>
          <c:order val="109"/>
          <c:tx>
            <c:strRef>
              <c:f>Datasheet_report!$C$113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Datasheet_report!$E$113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Datasheet_report!$F$113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6F-67E2-44F1-AEDF-7D9C8D9C1151}"/>
            </c:ext>
          </c:extLst>
        </c:ser>
        <c:ser>
          <c:idx val="110"/>
          <c:order val="110"/>
          <c:tx>
            <c:strRef>
              <c:f>Datasheet_report!$C$114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Datasheet_report!$E$114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Datasheet_report!$F$114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70-67E2-44F1-AEDF-7D9C8D9C1151}"/>
            </c:ext>
          </c:extLst>
        </c:ser>
        <c:ser>
          <c:idx val="111"/>
          <c:order val="111"/>
          <c:tx>
            <c:strRef>
              <c:f>Datasheet_report!$C$115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Datasheet_report!$E$115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Datasheet_report!$F$115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71-67E2-44F1-AEDF-7D9C8D9C1151}"/>
            </c:ext>
          </c:extLst>
        </c:ser>
        <c:ser>
          <c:idx val="112"/>
          <c:order val="112"/>
          <c:tx>
            <c:strRef>
              <c:f>Datasheet_report!$C$116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Datasheet_report!$F$116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72-67E2-44F1-AEDF-7D9C8D9C1151}"/>
            </c:ext>
          </c:extLst>
        </c:ser>
        <c:ser>
          <c:idx val="113"/>
          <c:order val="113"/>
          <c:tx>
            <c:strRef>
              <c:f>Datasheet_report!$C$117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Datasheet_report!$E$117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Datasheet_report!$F$117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73-67E2-44F1-AEDF-7D9C8D9C1151}"/>
            </c:ext>
          </c:extLst>
        </c:ser>
        <c:ser>
          <c:idx val="114"/>
          <c:order val="114"/>
          <c:tx>
            <c:strRef>
              <c:f>Datasheet_report!$C$118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Datasheet_report!$E$118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Datasheet_report!$F$118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74-67E2-44F1-AEDF-7D9C8D9C1151}"/>
            </c:ext>
          </c:extLst>
        </c:ser>
        <c:ser>
          <c:idx val="115"/>
          <c:order val="115"/>
          <c:tx>
            <c:strRef>
              <c:f>Datasheet_report!$C$119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Datasheet_report!$E$119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Datasheet_report!$F$119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75-67E2-44F1-AEDF-7D9C8D9C1151}"/>
            </c:ext>
          </c:extLst>
        </c:ser>
        <c:ser>
          <c:idx val="116"/>
          <c:order val="116"/>
          <c:tx>
            <c:strRef>
              <c:f>Datasheet_report!$C$120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76-67E2-44F1-AEDF-7D9C8D9C1151}"/>
            </c:ext>
          </c:extLst>
        </c:ser>
        <c:ser>
          <c:idx val="117"/>
          <c:order val="117"/>
          <c:tx>
            <c:strRef>
              <c:f>Datasheet_report!$C$121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77-67E2-44F1-AEDF-7D9C8D9C1151}"/>
            </c:ext>
          </c:extLst>
        </c:ser>
        <c:ser>
          <c:idx val="118"/>
          <c:order val="118"/>
          <c:tx>
            <c:strRef>
              <c:f>Datasheet_report!$C$122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78-67E2-44F1-AEDF-7D9C8D9C1151}"/>
            </c:ext>
          </c:extLst>
        </c:ser>
        <c:ser>
          <c:idx val="119"/>
          <c:order val="119"/>
          <c:tx>
            <c:strRef>
              <c:f>Datasheet_report!$C$123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79-67E2-44F1-AEDF-7D9C8D9C1151}"/>
            </c:ext>
          </c:extLst>
        </c:ser>
        <c:ser>
          <c:idx val="120"/>
          <c:order val="120"/>
          <c:tx>
            <c:strRef>
              <c:f>Datasheet_report!$C$124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7A-67E2-44F1-AEDF-7D9C8D9C1151}"/>
            </c:ext>
          </c:extLst>
        </c:ser>
        <c:ser>
          <c:idx val="121"/>
          <c:order val="121"/>
          <c:tx>
            <c:strRef>
              <c:f>Datasheet_report!$C$125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7B-67E2-44F1-AEDF-7D9C8D9C1151}"/>
            </c:ext>
          </c:extLst>
        </c:ser>
        <c:ser>
          <c:idx val="122"/>
          <c:order val="122"/>
          <c:tx>
            <c:strRef>
              <c:f>Datasheet_report!$C$126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7C-67E2-44F1-AEDF-7D9C8D9C1151}"/>
            </c:ext>
          </c:extLst>
        </c:ser>
        <c:ser>
          <c:idx val="123"/>
          <c:order val="123"/>
          <c:tx>
            <c:strRef>
              <c:f>Datasheet_report!$C$127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7D-67E2-44F1-AEDF-7D9C8D9C1151}"/>
            </c:ext>
          </c:extLst>
        </c:ser>
        <c:ser>
          <c:idx val="124"/>
          <c:order val="124"/>
          <c:tx>
            <c:strRef>
              <c:f>Datasheet_report!$C$128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7E-67E2-44F1-AEDF-7D9C8D9C1151}"/>
            </c:ext>
          </c:extLst>
        </c:ser>
        <c:ser>
          <c:idx val="125"/>
          <c:order val="125"/>
          <c:tx>
            <c:strRef>
              <c:f>Datasheet_report!$C$129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7F-67E2-44F1-AEDF-7D9C8D9C1151}"/>
            </c:ext>
          </c:extLst>
        </c:ser>
        <c:ser>
          <c:idx val="126"/>
          <c:order val="126"/>
          <c:tx>
            <c:strRef>
              <c:f>Datasheet_report!$C$130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80-67E2-44F1-AEDF-7D9C8D9C1151}"/>
            </c:ext>
          </c:extLst>
        </c:ser>
        <c:ser>
          <c:idx val="127"/>
          <c:order val="127"/>
          <c:tx>
            <c:strRef>
              <c:f>Datasheet_report!$C$131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81-67E2-44F1-AEDF-7D9C8D9C1151}"/>
            </c:ext>
          </c:extLst>
        </c:ser>
        <c:ser>
          <c:idx val="128"/>
          <c:order val="128"/>
          <c:tx>
            <c:strRef>
              <c:f>Datasheet_report!$C$132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82-67E2-44F1-AEDF-7D9C8D9C1151}"/>
            </c:ext>
          </c:extLst>
        </c:ser>
        <c:ser>
          <c:idx val="129"/>
          <c:order val="129"/>
          <c:tx>
            <c:strRef>
              <c:f>Datasheet_report!$C$133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83-67E2-44F1-AEDF-7D9C8D9C1151}"/>
            </c:ext>
          </c:extLst>
        </c:ser>
        <c:ser>
          <c:idx val="130"/>
          <c:order val="130"/>
          <c:tx>
            <c:strRef>
              <c:f>Datasheet_report!$C$134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84-67E2-44F1-AEDF-7D9C8D9C1151}"/>
            </c:ext>
          </c:extLst>
        </c:ser>
        <c:ser>
          <c:idx val="131"/>
          <c:order val="131"/>
          <c:tx>
            <c:strRef>
              <c:f>Datasheet_report!$C$135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85-67E2-44F1-AEDF-7D9C8D9C1151}"/>
            </c:ext>
          </c:extLst>
        </c:ser>
        <c:ser>
          <c:idx val="132"/>
          <c:order val="132"/>
          <c:tx>
            <c:strRef>
              <c:f>Datasheet_report!$C$136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86-67E2-44F1-AEDF-7D9C8D9C1151}"/>
            </c:ext>
          </c:extLst>
        </c:ser>
        <c:ser>
          <c:idx val="133"/>
          <c:order val="133"/>
          <c:tx>
            <c:strRef>
              <c:f>Datasheet_report!$C$137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87-67E2-44F1-AEDF-7D9C8D9C1151}"/>
            </c:ext>
          </c:extLst>
        </c:ser>
        <c:ser>
          <c:idx val="134"/>
          <c:order val="134"/>
          <c:tx>
            <c:strRef>
              <c:f>Datasheet_report!$C$138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88-67E2-44F1-AEDF-7D9C8D9C1151}"/>
            </c:ext>
          </c:extLst>
        </c:ser>
        <c:ser>
          <c:idx val="135"/>
          <c:order val="135"/>
          <c:tx>
            <c:strRef>
              <c:f>Datasheet_report!$C$139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89-67E2-44F1-AEDF-7D9C8D9C1151}"/>
            </c:ext>
          </c:extLst>
        </c:ser>
        <c:ser>
          <c:idx val="136"/>
          <c:order val="136"/>
          <c:tx>
            <c:strRef>
              <c:f>Datasheet_report!$C$140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8A-67E2-44F1-AEDF-7D9C8D9C1151}"/>
            </c:ext>
          </c:extLst>
        </c:ser>
        <c:ser>
          <c:idx val="137"/>
          <c:order val="137"/>
          <c:tx>
            <c:strRef>
              <c:f>Datasheet_report!$C$141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8B-67E2-44F1-AEDF-7D9C8D9C1151}"/>
            </c:ext>
          </c:extLst>
        </c:ser>
        <c:ser>
          <c:idx val="138"/>
          <c:order val="138"/>
          <c:tx>
            <c:strRef>
              <c:f>Datasheet_report!$C$142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8C-67E2-44F1-AEDF-7D9C8D9C1151}"/>
            </c:ext>
          </c:extLst>
        </c:ser>
        <c:ser>
          <c:idx val="139"/>
          <c:order val="139"/>
          <c:tx>
            <c:strRef>
              <c:f>Datasheet_report!$C$143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8D-67E2-44F1-AEDF-7D9C8D9C1151}"/>
            </c:ext>
          </c:extLst>
        </c:ser>
        <c:ser>
          <c:idx val="140"/>
          <c:order val="140"/>
          <c:tx>
            <c:strRef>
              <c:f>Datasheet_report!$C$144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8E-67E2-44F1-AEDF-7D9C8D9C1151}"/>
            </c:ext>
          </c:extLst>
        </c:ser>
        <c:ser>
          <c:idx val="141"/>
          <c:order val="141"/>
          <c:tx>
            <c:strRef>
              <c:f>Datasheet_report!$C$145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8F-67E2-44F1-AEDF-7D9C8D9C1151}"/>
            </c:ext>
          </c:extLst>
        </c:ser>
        <c:ser>
          <c:idx val="142"/>
          <c:order val="142"/>
          <c:tx>
            <c:strRef>
              <c:f>Datasheet_report!$C$146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90-67E2-44F1-AEDF-7D9C8D9C1151}"/>
            </c:ext>
          </c:extLst>
        </c:ser>
        <c:ser>
          <c:idx val="143"/>
          <c:order val="143"/>
          <c:tx>
            <c:strRef>
              <c:f>Datasheet_report!$C$147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91-67E2-44F1-AEDF-7D9C8D9C1151}"/>
            </c:ext>
          </c:extLst>
        </c:ser>
        <c:ser>
          <c:idx val="144"/>
          <c:order val="144"/>
          <c:tx>
            <c:strRef>
              <c:f>Datasheet_report!$C$148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92-67E2-44F1-AEDF-7D9C8D9C1151}"/>
            </c:ext>
          </c:extLst>
        </c:ser>
        <c:ser>
          <c:idx val="145"/>
          <c:order val="145"/>
          <c:tx>
            <c:strRef>
              <c:f>Datasheet_report!$C$149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93-67E2-44F1-AEDF-7D9C8D9C1151}"/>
            </c:ext>
          </c:extLst>
        </c:ser>
        <c:ser>
          <c:idx val="146"/>
          <c:order val="146"/>
          <c:tx>
            <c:strRef>
              <c:f>Datasheet_report!$C$150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Datasheet_report!$E$150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Datasheet_report!$F$150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94-67E2-44F1-AEDF-7D9C8D9C1151}"/>
            </c:ext>
          </c:extLst>
        </c:ser>
        <c:ser>
          <c:idx val="147"/>
          <c:order val="147"/>
          <c:tx>
            <c:strRef>
              <c:f>Datasheet_report!$C$151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Datasheet_report!$E$151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Datasheet_report!$F$151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95-67E2-44F1-AEDF-7D9C8D9C1151}"/>
            </c:ext>
          </c:extLst>
        </c:ser>
        <c:ser>
          <c:idx val="148"/>
          <c:order val="148"/>
          <c:tx>
            <c:strRef>
              <c:f>Datasheet_report!$C$152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Datasheet_report!$E$152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Datasheet_report!$F$152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96-67E2-44F1-AEDF-7D9C8D9C1151}"/>
            </c:ext>
          </c:extLst>
        </c:ser>
        <c:ser>
          <c:idx val="149"/>
          <c:order val="149"/>
          <c:tx>
            <c:strRef>
              <c:f>Datasheet_report!$C$153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Datasheet_report!$E$153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97-67E2-44F1-AEDF-7D9C8D9C1151}"/>
            </c:ext>
          </c:extLst>
        </c:ser>
        <c:ser>
          <c:idx val="150"/>
          <c:order val="150"/>
          <c:tx>
            <c:strRef>
              <c:f>Datasheet_report!$C$154</c:f>
              <c:strCache>
                <c:ptCount val="1"/>
                <c:pt idx="0">
                  <c:v>Infra OvT</c:v>
                </c:pt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6788940252269261E-2"/>
                  <c:y val="5.88944410266711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</a:defRPr>
                  </a:pPr>
                  <a:endParaRPr lang="nl-NL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D-67E2-44F1-AEDF-7D9C8D9C1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Datasheet_report!$D$154</c:f>
              <c:numCache>
                <c:formatCode>0.00</c:formatCode>
                <c:ptCount val="1"/>
                <c:pt idx="0">
                  <c:v>2.5</c:v>
                </c:pt>
              </c:numCache>
            </c:numRef>
          </c:xVal>
          <c:yVal>
            <c:numRef>
              <c:f>Datasheet_report!$E$154</c:f>
              <c:numCache>
                <c:formatCode>0.00</c:formatCode>
                <c:ptCount val="1"/>
                <c:pt idx="0">
                  <c:v>2.7</c:v>
                </c:pt>
              </c:numCache>
            </c:numRef>
          </c:yVal>
          <c:bubbleSize>
            <c:numRef>
              <c:f>Datasheet_report!$F$154</c:f>
              <c:numCache>
                <c:formatCode>0.00</c:formatCode>
                <c:ptCount val="1"/>
                <c:pt idx="0">
                  <c:v>400000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98-67E2-44F1-AEDF-7D9C8D9C1151}"/>
            </c:ext>
          </c:extLst>
        </c:ser>
        <c:ser>
          <c:idx val="151"/>
          <c:order val="151"/>
          <c:tx>
            <c:strRef>
              <c:f>Datasheet_report!$C$155</c:f>
              <c:strCache>
                <c:ptCount val="1"/>
                <c:pt idx="0">
                  <c:v>Infra JvB</c:v>
                </c:pt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8435083228012667E-2"/>
                  <c:y val="6.112234093753007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C-67E2-44F1-AEDF-7D9C8D9C1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</a:defRPr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Datasheet_report!$D$155</c:f>
              <c:numCache>
                <c:formatCode>0.00</c:formatCode>
                <c:ptCount val="1"/>
                <c:pt idx="0">
                  <c:v>2.1</c:v>
                </c:pt>
              </c:numCache>
            </c:numRef>
          </c:xVal>
          <c:yVal>
            <c:numRef>
              <c:f>Datasheet_report!$E$155</c:f>
              <c:numCache>
                <c:formatCode>0.00</c:formatCode>
                <c:ptCount val="1"/>
                <c:pt idx="0">
                  <c:v>2.7</c:v>
                </c:pt>
              </c:numCache>
            </c:numRef>
          </c:yVal>
          <c:bubbleSize>
            <c:numRef>
              <c:f>Datasheet_report!$F$155</c:f>
              <c:numCache>
                <c:formatCode>0.00</c:formatCode>
                <c:ptCount val="1"/>
                <c:pt idx="0">
                  <c:v>500000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99-67E2-44F1-AEDF-7D9C8D9C1151}"/>
            </c:ext>
          </c:extLst>
        </c:ser>
        <c:ser>
          <c:idx val="152"/>
          <c:order val="152"/>
          <c:tx>
            <c:strRef>
              <c:f>Datasheet_report!$C$156</c:f>
              <c:strCache>
                <c:ptCount val="1"/>
                <c:pt idx="0">
                  <c:v>iShopper nieuwe versie</c:v>
                </c:pt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544902805290097E-2"/>
                  <c:y val="2.125994467392350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E-67E2-44F1-AEDF-7D9C8D9C1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Datasheet_report!$D$156</c:f>
              <c:numCache>
                <c:formatCode>0.00</c:formatCode>
                <c:ptCount val="1"/>
                <c:pt idx="0">
                  <c:v>1.6</c:v>
                </c:pt>
              </c:numCache>
            </c:numRef>
          </c:xVal>
          <c:yVal>
            <c:numRef>
              <c:f>Datasheet_report!$E$156</c:f>
              <c:numCache>
                <c:formatCode>0.00</c:formatCode>
                <c:ptCount val="1"/>
                <c:pt idx="0">
                  <c:v>2.9</c:v>
                </c:pt>
              </c:numCache>
            </c:numRef>
          </c:yVal>
          <c:bubbleSize>
            <c:numRef>
              <c:f>Datasheet_report!$F$156</c:f>
              <c:numCache>
                <c:formatCode>0.00</c:formatCode>
                <c:ptCount val="1"/>
                <c:pt idx="0">
                  <c:v>50000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9A-67E2-44F1-AEDF-7D9C8D9C1151}"/>
            </c:ext>
          </c:extLst>
        </c:ser>
        <c:ser>
          <c:idx val="153"/>
          <c:order val="153"/>
          <c:tx>
            <c:strRef>
              <c:f>Datasheet_report!$C$157</c:f>
              <c:strCache>
                <c:ptCount val="1"/>
                <c:pt idx="0">
                  <c:v>Ortec optimalisatie</c:v>
                </c:pt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Datasheet_report!$D$157</c:f>
              <c:numCache>
                <c:formatCode>0.00</c:formatCode>
                <c:ptCount val="1"/>
                <c:pt idx="0">
                  <c:v>1.7000000000000002</c:v>
                </c:pt>
              </c:numCache>
            </c:numRef>
          </c:xVal>
          <c:yVal>
            <c:numRef>
              <c:f>Datasheet_report!$E$157</c:f>
              <c:numCache>
                <c:formatCode>0.00</c:formatCode>
                <c:ptCount val="1"/>
                <c:pt idx="0">
                  <c:v>2.9</c:v>
                </c:pt>
              </c:numCache>
            </c:numRef>
          </c:yVal>
          <c:bubbleSize>
            <c:numRef>
              <c:f>Datasheet_report!$F$157</c:f>
              <c:numCache>
                <c:formatCode>0.00</c:formatCode>
                <c:ptCount val="1"/>
                <c:pt idx="0">
                  <c:v>100000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9B-67E2-44F1-AEDF-7D9C8D9C1151}"/>
            </c:ext>
          </c:extLst>
        </c:ser>
        <c:ser>
          <c:idx val="154"/>
          <c:order val="154"/>
          <c:tx>
            <c:strRef>
              <c:f>Datasheet_report!$C$158</c:f>
              <c:strCache>
                <c:ptCount val="1"/>
                <c:pt idx="0">
                  <c:v>Parel (op Reade Infra)</c:v>
                </c:pt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Datasheet_report!$D$158</c:f>
              <c:numCache>
                <c:formatCode>0.00</c:formatCode>
                <c:ptCount val="1"/>
                <c:pt idx="0">
                  <c:v>2.4</c:v>
                </c:pt>
              </c:numCache>
            </c:numRef>
          </c:xVal>
          <c:yVal>
            <c:numRef>
              <c:f>Datasheet_report!$E$158</c:f>
              <c:numCache>
                <c:formatCode>0.00</c:formatCode>
                <c:ptCount val="1"/>
                <c:pt idx="0">
                  <c:v>1.3</c:v>
                </c:pt>
              </c:numCache>
            </c:numRef>
          </c:yVal>
          <c:bubbleSize>
            <c:numRef>
              <c:f>Datasheet_report!$F$158</c:f>
              <c:numCache>
                <c:formatCode>0.00</c:formatCode>
                <c:ptCount val="1"/>
                <c:pt idx="0">
                  <c:v>20000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9C-67E2-44F1-AEDF-7D9C8D9C1151}"/>
            </c:ext>
          </c:extLst>
        </c:ser>
        <c:ser>
          <c:idx val="155"/>
          <c:order val="155"/>
          <c:tx>
            <c:strRef>
              <c:f>Datasheet_report!$C$159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Datasheet_report!$E$159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Datasheet_report!$F$159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9D-67E2-44F1-AEDF-7D9C8D9C1151}"/>
            </c:ext>
          </c:extLst>
        </c:ser>
        <c:ser>
          <c:idx val="156"/>
          <c:order val="156"/>
          <c:tx>
            <c:strRef>
              <c:f>Datasheet_report!$C$160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9E-67E2-44F1-AEDF-7D9C8D9C1151}"/>
            </c:ext>
          </c:extLst>
        </c:ser>
        <c:ser>
          <c:idx val="157"/>
          <c:order val="157"/>
          <c:tx>
            <c:strRef>
              <c:f>Datasheet_report!$C$161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9F-67E2-44F1-AEDF-7D9C8D9C1151}"/>
            </c:ext>
          </c:extLst>
        </c:ser>
        <c:ser>
          <c:idx val="158"/>
          <c:order val="158"/>
          <c:tx>
            <c:strRef>
              <c:f>Datasheet_report!$C$162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A0-67E2-44F1-AEDF-7D9C8D9C1151}"/>
            </c:ext>
          </c:extLst>
        </c:ser>
        <c:ser>
          <c:idx val="159"/>
          <c:order val="159"/>
          <c:tx>
            <c:strRef>
              <c:f>Datasheet_report!$C$163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A1-67E2-44F1-AEDF-7D9C8D9C1151}"/>
            </c:ext>
          </c:extLst>
        </c:ser>
        <c:ser>
          <c:idx val="160"/>
          <c:order val="160"/>
          <c:tx>
            <c:strRef>
              <c:f>Datasheet_report!$C$164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A2-67E2-44F1-AEDF-7D9C8D9C1151}"/>
            </c:ext>
          </c:extLst>
        </c:ser>
        <c:ser>
          <c:idx val="161"/>
          <c:order val="161"/>
          <c:tx>
            <c:strRef>
              <c:f>Datasheet_report!$C$165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A3-67E2-44F1-AEDF-7D9C8D9C1151}"/>
            </c:ext>
          </c:extLst>
        </c:ser>
        <c:ser>
          <c:idx val="162"/>
          <c:order val="162"/>
          <c:tx>
            <c:strRef>
              <c:f>Datasheet_report!$C$166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A4-67E2-44F1-AEDF-7D9C8D9C1151}"/>
            </c:ext>
          </c:extLst>
        </c:ser>
        <c:ser>
          <c:idx val="163"/>
          <c:order val="163"/>
          <c:tx>
            <c:strRef>
              <c:f>Datasheet_report!$C$167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A5-67E2-44F1-AEDF-7D9C8D9C1151}"/>
            </c:ext>
          </c:extLst>
        </c:ser>
        <c:ser>
          <c:idx val="164"/>
          <c:order val="164"/>
          <c:tx>
            <c:strRef>
              <c:f>Datasheet_report!$C$168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A6-67E2-44F1-AEDF-7D9C8D9C1151}"/>
            </c:ext>
          </c:extLst>
        </c:ser>
        <c:ser>
          <c:idx val="165"/>
          <c:order val="165"/>
          <c:tx>
            <c:strRef>
              <c:f>Datasheet_report!$C$169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608629109497412E-2"/>
                  <c:y val="6.106149588749466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67E2-44F1-AEDF-7D9C8D9C1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A8-67E2-44F1-AEDF-7D9C8D9C1151}"/>
            </c:ext>
          </c:extLst>
        </c:ser>
        <c:ser>
          <c:idx val="166"/>
          <c:order val="166"/>
          <c:tx>
            <c:strRef>
              <c:f>Datasheet_report!$C$170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A9-67E2-44F1-AEDF-7D9C8D9C1151}"/>
            </c:ext>
          </c:extLst>
        </c:ser>
        <c:ser>
          <c:idx val="167"/>
          <c:order val="167"/>
          <c:tx>
            <c:strRef>
              <c:f>Datasheet_report!$C$171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AA-67E2-44F1-AEDF-7D9C8D9C1151}"/>
            </c:ext>
          </c:extLst>
        </c:ser>
        <c:ser>
          <c:idx val="168"/>
          <c:order val="168"/>
          <c:tx>
            <c:strRef>
              <c:f>Datasheet_report!$C$172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AB-67E2-44F1-AEDF-7D9C8D9C1151}"/>
            </c:ext>
          </c:extLst>
        </c:ser>
        <c:ser>
          <c:idx val="169"/>
          <c:order val="169"/>
          <c:tx>
            <c:strRef>
              <c:f>Datasheet_report!$C$173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AC-67E2-44F1-AEDF-7D9C8D9C1151}"/>
            </c:ext>
          </c:extLst>
        </c:ser>
        <c:ser>
          <c:idx val="170"/>
          <c:order val="170"/>
          <c:tx>
            <c:strRef>
              <c:f>Datasheet_report!$C$174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AD-67E2-44F1-AEDF-7D9C8D9C1151}"/>
            </c:ext>
          </c:extLst>
        </c:ser>
        <c:ser>
          <c:idx val="171"/>
          <c:order val="171"/>
          <c:tx>
            <c:strRef>
              <c:f>Datasheet_report!$C$175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AE-67E2-44F1-AEDF-7D9C8D9C1151}"/>
            </c:ext>
          </c:extLst>
        </c:ser>
        <c:ser>
          <c:idx val="172"/>
          <c:order val="172"/>
          <c:tx>
            <c:strRef>
              <c:f>Datasheet_report!$C$176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AF-67E2-44F1-AEDF-7D9C8D9C1151}"/>
            </c:ext>
          </c:extLst>
        </c:ser>
        <c:ser>
          <c:idx val="173"/>
          <c:order val="173"/>
          <c:tx>
            <c:strRef>
              <c:f>Datasheet_report!$C$177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B0-67E2-44F1-AEDF-7D9C8D9C1151}"/>
            </c:ext>
          </c:extLst>
        </c:ser>
        <c:ser>
          <c:idx val="174"/>
          <c:order val="174"/>
          <c:tx>
            <c:strRef>
              <c:f>Datasheet_report!$C$178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B1-67E2-44F1-AEDF-7D9C8D9C1151}"/>
            </c:ext>
          </c:extLst>
        </c:ser>
        <c:ser>
          <c:idx val="175"/>
          <c:order val="175"/>
          <c:tx>
            <c:strRef>
              <c:f>Datasheet_report!$C$179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B2-67E2-44F1-AEDF-7D9C8D9C1151}"/>
            </c:ext>
          </c:extLst>
        </c:ser>
        <c:ser>
          <c:idx val="176"/>
          <c:order val="176"/>
          <c:tx>
            <c:strRef>
              <c:f>Datasheet_report!$C$180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B3-67E2-44F1-AEDF-7D9C8D9C1151}"/>
            </c:ext>
          </c:extLst>
        </c:ser>
        <c:ser>
          <c:idx val="177"/>
          <c:order val="177"/>
          <c:tx>
            <c:strRef>
              <c:f>Datasheet_report!$C$181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B4-67E2-44F1-AEDF-7D9C8D9C1151}"/>
            </c:ext>
          </c:extLst>
        </c:ser>
        <c:ser>
          <c:idx val="178"/>
          <c:order val="178"/>
          <c:tx>
            <c:strRef>
              <c:f>Datasheet_report!$C$182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B5-67E2-44F1-AEDF-7D9C8D9C1151}"/>
            </c:ext>
          </c:extLst>
        </c:ser>
        <c:ser>
          <c:idx val="179"/>
          <c:order val="179"/>
          <c:tx>
            <c:strRef>
              <c:f>Datasheet_report!$C$183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B6-67E2-44F1-AEDF-7D9C8D9C1151}"/>
            </c:ext>
          </c:extLst>
        </c:ser>
        <c:ser>
          <c:idx val="180"/>
          <c:order val="180"/>
          <c:tx>
            <c:strRef>
              <c:f>Datasheet_report!$C$184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B7-67E2-44F1-AEDF-7D9C8D9C1151}"/>
            </c:ext>
          </c:extLst>
        </c:ser>
        <c:ser>
          <c:idx val="181"/>
          <c:order val="181"/>
          <c:tx>
            <c:strRef>
              <c:f>Datasheet_report!$C$185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B8-67E2-44F1-AEDF-7D9C8D9C1151}"/>
            </c:ext>
          </c:extLst>
        </c:ser>
        <c:ser>
          <c:idx val="182"/>
          <c:order val="182"/>
          <c:tx>
            <c:strRef>
              <c:f>Datasheet_report!$C$186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B9-67E2-44F1-AEDF-7D9C8D9C1151}"/>
            </c:ext>
          </c:extLst>
        </c:ser>
        <c:ser>
          <c:idx val="183"/>
          <c:order val="183"/>
          <c:tx>
            <c:strRef>
              <c:f>Datasheet_report!$C$187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BA-67E2-44F1-AEDF-7D9C8D9C1151}"/>
            </c:ext>
          </c:extLst>
        </c:ser>
        <c:ser>
          <c:idx val="184"/>
          <c:order val="184"/>
          <c:tx>
            <c:strRef>
              <c:f>Datasheet_report!$C$188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BB-67E2-44F1-AEDF-7D9C8D9C1151}"/>
            </c:ext>
          </c:extLst>
        </c:ser>
        <c:ser>
          <c:idx val="185"/>
          <c:order val="185"/>
          <c:tx>
            <c:strRef>
              <c:f>Datasheet_report!$C$189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BC-67E2-44F1-AEDF-7D9C8D9C1151}"/>
            </c:ext>
          </c:extLst>
        </c:ser>
        <c:ser>
          <c:idx val="186"/>
          <c:order val="186"/>
          <c:tx>
            <c:strRef>
              <c:f>Datasheet_report!$C$190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BD-67E2-44F1-AEDF-7D9C8D9C1151}"/>
            </c:ext>
          </c:extLst>
        </c:ser>
        <c:ser>
          <c:idx val="187"/>
          <c:order val="187"/>
          <c:tx>
            <c:strRef>
              <c:f>Datasheet_report!$C$191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BE-67E2-44F1-AEDF-7D9C8D9C1151}"/>
            </c:ext>
          </c:extLst>
        </c:ser>
        <c:ser>
          <c:idx val="188"/>
          <c:order val="188"/>
          <c:tx>
            <c:strRef>
              <c:f>Datasheet_report!$C$192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BF-67E2-44F1-AEDF-7D9C8D9C1151}"/>
            </c:ext>
          </c:extLst>
        </c:ser>
        <c:ser>
          <c:idx val="189"/>
          <c:order val="189"/>
          <c:tx>
            <c:strRef>
              <c:f>Datasheet_report!$C$193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C0-67E2-44F1-AEDF-7D9C8D9C1151}"/>
            </c:ext>
          </c:extLst>
        </c:ser>
        <c:ser>
          <c:idx val="190"/>
          <c:order val="190"/>
          <c:tx>
            <c:strRef>
              <c:f>Datasheet_report!$C$194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C1-67E2-44F1-AEDF-7D9C8D9C1151}"/>
            </c:ext>
          </c:extLst>
        </c:ser>
        <c:ser>
          <c:idx val="191"/>
          <c:order val="191"/>
          <c:tx>
            <c:strRef>
              <c:f>Datasheet_report!$C$195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C2-67E2-44F1-AEDF-7D9C8D9C1151}"/>
            </c:ext>
          </c:extLst>
        </c:ser>
        <c:ser>
          <c:idx val="192"/>
          <c:order val="192"/>
          <c:tx>
            <c:strRef>
              <c:f>Datasheet_report!$C$196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C3-67E2-44F1-AEDF-7D9C8D9C1151}"/>
            </c:ext>
          </c:extLst>
        </c:ser>
        <c:ser>
          <c:idx val="193"/>
          <c:order val="193"/>
          <c:tx>
            <c:strRef>
              <c:f>Datasheet_report!$C$197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C4-67E2-44F1-AEDF-7D9C8D9C1151}"/>
            </c:ext>
          </c:extLst>
        </c:ser>
        <c:ser>
          <c:idx val="194"/>
          <c:order val="194"/>
          <c:tx>
            <c:strRef>
              <c:f>Datasheet_report!$C$198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C5-67E2-44F1-AEDF-7D9C8D9C1151}"/>
            </c:ext>
          </c:extLst>
        </c:ser>
        <c:ser>
          <c:idx val="195"/>
          <c:order val="195"/>
          <c:tx>
            <c:strRef>
              <c:f>Datasheet_report!$C$199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C6-67E2-44F1-AEDF-7D9C8D9C1151}"/>
            </c:ext>
          </c:extLst>
        </c:ser>
        <c:ser>
          <c:idx val="196"/>
          <c:order val="196"/>
          <c:tx>
            <c:strRef>
              <c:f>Datasheet_report!$C$200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Datasheet_report!$D$200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Datasheet_report!$E$200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Datasheet_report!$F$200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C7-67E2-44F1-AEDF-7D9C8D9C1151}"/>
            </c:ext>
          </c:extLst>
        </c:ser>
        <c:ser>
          <c:idx val="197"/>
          <c:order val="197"/>
          <c:tx>
            <c:strRef>
              <c:f>Datasheet_report!$C$201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Datasheet_report!$D$201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Datasheet_report!$E$201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Datasheet_report!$F$201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C8-67E2-44F1-AEDF-7D9C8D9C1151}"/>
            </c:ext>
          </c:extLst>
        </c:ser>
        <c:ser>
          <c:idx val="198"/>
          <c:order val="198"/>
          <c:tx>
            <c:strRef>
              <c:f>Datasheet_report!$C$202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Datasheet_report!$D$202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Datasheet_report!$E$202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Datasheet_report!$F$202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C9-67E2-44F1-AEDF-7D9C8D9C1151}"/>
            </c:ext>
          </c:extLst>
        </c:ser>
        <c:ser>
          <c:idx val="199"/>
          <c:order val="199"/>
          <c:tx>
            <c:strRef>
              <c:f>Datasheet_report!$C$203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Datasheet_report!$D$203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Datasheet_report!$E$203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Datasheet_report!$F$203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CA-67E2-44F1-AEDF-7D9C8D9C1151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bubbleScale val="35"/>
        <c:showNegBubbles val="0"/>
        <c:axId val="124613376"/>
        <c:axId val="124615296"/>
      </c:bubbleChart>
      <c:valAx>
        <c:axId val="124613376"/>
        <c:scaling>
          <c:orientation val="maxMin"/>
          <c:max val="5"/>
          <c:min val="1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Datasheet_report!$D$3</c:f>
              <c:strCache>
                <c:ptCount val="1"/>
                <c:pt idx="0">
                  <c:v>Risico</c:v>
                </c:pt>
              </c:strCache>
            </c:strRef>
          </c:tx>
          <c:overlay val="0"/>
        </c:title>
        <c:numFmt formatCode="0" sourceLinked="0"/>
        <c:majorTickMark val="out"/>
        <c:minorTickMark val="none"/>
        <c:tickLblPos val="nextTo"/>
        <c:crossAx val="124615296"/>
        <c:crosses val="autoZero"/>
        <c:crossBetween val="midCat"/>
        <c:majorUnit val="2"/>
      </c:valAx>
      <c:valAx>
        <c:axId val="124615296"/>
        <c:scaling>
          <c:orientation val="minMax"/>
          <c:max val="5"/>
          <c:min val="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Datasheet_report!$E$3</c:f>
              <c:strCache>
                <c:ptCount val="1"/>
                <c:pt idx="0">
                  <c:v>Waarde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124613376"/>
        <c:crosses val="max"/>
        <c:crossBetween val="midCat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9004262106208"/>
          <c:y val="2.0512814990829801E-2"/>
          <c:w val="0.85507105712929499"/>
          <c:h val="0.83185198684918582"/>
        </c:manualLayout>
      </c:layout>
      <c:bubbleChart>
        <c:varyColors val="0"/>
        <c:ser>
          <c:idx val="0"/>
          <c:order val="0"/>
          <c:tx>
            <c:strRef>
              <c:f>Datasheet_report!$C$4</c:f>
              <c:strCache>
                <c:ptCount val="1"/>
                <c:pt idx="0">
                  <c:v>2FA op PC's 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</c:f>
              <c:numCache>
                <c:formatCode>0.00</c:formatCode>
                <c:ptCount val="1"/>
                <c:pt idx="0">
                  <c:v>1.8000000000000005</c:v>
                </c:pt>
              </c:numCache>
            </c:numRef>
          </c:xVal>
          <c:yVal>
            <c:numRef>
              <c:f>Datasheet_report!$E$4</c:f>
              <c:numCache>
                <c:formatCode>0.00</c:formatCode>
                <c:ptCount val="1"/>
                <c:pt idx="0">
                  <c:v>3.9999999999999996</c:v>
                </c:pt>
              </c:numCache>
            </c:numRef>
          </c:yVal>
          <c:bubbleSize>
            <c:numRef>
              <c:f>Datasheet_report!$F$4</c:f>
              <c:numCache>
                <c:formatCode>0.00</c:formatCode>
                <c:ptCount val="1"/>
                <c:pt idx="0">
                  <c:v>200000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18C-4A8E-8FD4-05B35758D8FC}"/>
            </c:ext>
          </c:extLst>
        </c:ser>
        <c:ser>
          <c:idx val="1"/>
          <c:order val="1"/>
          <c:tx>
            <c:strRef>
              <c:f>Datasheet_report!$C$5</c:f>
              <c:strCache>
                <c:ptCount val="1"/>
                <c:pt idx="0">
                  <c:v>2FA op webmail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</c:f>
              <c:numCache>
                <c:formatCode>0.00</c:formatCode>
                <c:ptCount val="1"/>
                <c:pt idx="0">
                  <c:v>3</c:v>
                </c:pt>
              </c:numCache>
            </c:numRef>
          </c:xVal>
          <c:yVal>
            <c:numRef>
              <c:f>Datasheet_report!$E$5</c:f>
              <c:numCache>
                <c:formatCode>0.00</c:formatCode>
                <c:ptCount val="1"/>
                <c:pt idx="0">
                  <c:v>3.9999999999999996</c:v>
                </c:pt>
              </c:numCache>
            </c:numRef>
          </c:yVal>
          <c:bubbleSize>
            <c:numRef>
              <c:f>Datasheet_report!$F$5</c:f>
              <c:numCache>
                <c:formatCode>0.00</c:formatCode>
                <c:ptCount val="1"/>
                <c:pt idx="0">
                  <c:v>50000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218C-4A8E-8FD4-05B35758D8FC}"/>
            </c:ext>
          </c:extLst>
        </c:ser>
        <c:ser>
          <c:idx val="2"/>
          <c:order val="2"/>
          <c:tx>
            <c:strRef>
              <c:f>Datasheet_report!$C$6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218C-4A8E-8FD4-05B35758D8FC}"/>
            </c:ext>
          </c:extLst>
        </c:ser>
        <c:ser>
          <c:idx val="3"/>
          <c:order val="3"/>
          <c:tx>
            <c:strRef>
              <c:f>Datasheet_report!$C$7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218C-4A8E-8FD4-05B35758D8FC}"/>
            </c:ext>
          </c:extLst>
        </c:ser>
        <c:ser>
          <c:idx val="4"/>
          <c:order val="4"/>
          <c:tx>
            <c:strRef>
              <c:f>Datasheet_report!$C$8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218C-4A8E-8FD4-05B35758D8FC}"/>
            </c:ext>
          </c:extLst>
        </c:ser>
        <c:ser>
          <c:idx val="5"/>
          <c:order val="5"/>
          <c:tx>
            <c:strRef>
              <c:f>Datasheet_report!$C$9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218C-4A8E-8FD4-05B35758D8FC}"/>
            </c:ext>
          </c:extLst>
        </c:ser>
        <c:ser>
          <c:idx val="6"/>
          <c:order val="6"/>
          <c:tx>
            <c:strRef>
              <c:f>Datasheet_report!$C$10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218C-4A8E-8FD4-05B35758D8FC}"/>
            </c:ext>
          </c:extLst>
        </c:ser>
        <c:ser>
          <c:idx val="7"/>
          <c:order val="7"/>
          <c:tx>
            <c:strRef>
              <c:f>Datasheet_report!$C$11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218C-4A8E-8FD4-05B35758D8FC}"/>
            </c:ext>
          </c:extLst>
        </c:ser>
        <c:ser>
          <c:idx val="8"/>
          <c:order val="8"/>
          <c:tx>
            <c:strRef>
              <c:f>Datasheet_report!$C$12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218C-4A8E-8FD4-05B35758D8FC}"/>
            </c:ext>
          </c:extLst>
        </c:ser>
        <c:ser>
          <c:idx val="9"/>
          <c:order val="9"/>
          <c:tx>
            <c:strRef>
              <c:f>Datasheet_report!$C$13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218C-4A8E-8FD4-05B35758D8FC}"/>
            </c:ext>
          </c:extLst>
        </c:ser>
        <c:ser>
          <c:idx val="10"/>
          <c:order val="10"/>
          <c:tx>
            <c:strRef>
              <c:f>Datasheet_report!$C$14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218C-4A8E-8FD4-05B35758D8FC}"/>
            </c:ext>
          </c:extLst>
        </c:ser>
        <c:ser>
          <c:idx val="11"/>
          <c:order val="11"/>
          <c:tx>
            <c:strRef>
              <c:f>Datasheet_report!$C$15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218C-4A8E-8FD4-05B35758D8FC}"/>
            </c:ext>
          </c:extLst>
        </c:ser>
        <c:ser>
          <c:idx val="12"/>
          <c:order val="12"/>
          <c:tx>
            <c:strRef>
              <c:f>Datasheet_report!$C$16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218C-4A8E-8FD4-05B35758D8FC}"/>
            </c:ext>
          </c:extLst>
        </c:ser>
        <c:ser>
          <c:idx val="13"/>
          <c:order val="13"/>
          <c:tx>
            <c:strRef>
              <c:f>Datasheet_report!$C$17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218C-4A8E-8FD4-05B35758D8FC}"/>
            </c:ext>
          </c:extLst>
        </c:ser>
        <c:ser>
          <c:idx val="14"/>
          <c:order val="14"/>
          <c:tx>
            <c:strRef>
              <c:f>Datasheet_report!$C$18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218C-4A8E-8FD4-05B35758D8FC}"/>
            </c:ext>
          </c:extLst>
        </c:ser>
        <c:ser>
          <c:idx val="15"/>
          <c:order val="15"/>
          <c:tx>
            <c:strRef>
              <c:f>Datasheet_report!$C$19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218C-4A8E-8FD4-05B35758D8FC}"/>
            </c:ext>
          </c:extLst>
        </c:ser>
        <c:ser>
          <c:idx val="16"/>
          <c:order val="16"/>
          <c:tx>
            <c:strRef>
              <c:f>Datasheet_report!$C$20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218C-4A8E-8FD4-05B35758D8FC}"/>
            </c:ext>
          </c:extLst>
        </c:ser>
        <c:ser>
          <c:idx val="17"/>
          <c:order val="17"/>
          <c:tx>
            <c:strRef>
              <c:f>Datasheet_report!$C$21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218C-4A8E-8FD4-05B35758D8FC}"/>
            </c:ext>
          </c:extLst>
        </c:ser>
        <c:ser>
          <c:idx val="18"/>
          <c:order val="18"/>
          <c:tx>
            <c:strRef>
              <c:f>Datasheet_report!$C$22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218C-4A8E-8FD4-05B35758D8FC}"/>
            </c:ext>
          </c:extLst>
        </c:ser>
        <c:ser>
          <c:idx val="19"/>
          <c:order val="19"/>
          <c:tx>
            <c:strRef>
              <c:f>Datasheet_report!$C$23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218C-4A8E-8FD4-05B35758D8FC}"/>
            </c:ext>
          </c:extLst>
        </c:ser>
        <c:ser>
          <c:idx val="20"/>
          <c:order val="20"/>
          <c:tx>
            <c:strRef>
              <c:f>Datasheet_report!$C$24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218C-4A8E-8FD4-05B35758D8FC}"/>
            </c:ext>
          </c:extLst>
        </c:ser>
        <c:ser>
          <c:idx val="21"/>
          <c:order val="21"/>
          <c:tx>
            <c:strRef>
              <c:f>Datasheet_report!$C$25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218C-4A8E-8FD4-05B35758D8FC}"/>
            </c:ext>
          </c:extLst>
        </c:ser>
        <c:ser>
          <c:idx val="22"/>
          <c:order val="22"/>
          <c:tx>
            <c:strRef>
              <c:f>Datasheet_report!$C$26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218C-4A8E-8FD4-05B35758D8FC}"/>
            </c:ext>
          </c:extLst>
        </c:ser>
        <c:ser>
          <c:idx val="23"/>
          <c:order val="23"/>
          <c:tx>
            <c:strRef>
              <c:f>Datasheet_report!$C$27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218C-4A8E-8FD4-05B35758D8FC}"/>
            </c:ext>
          </c:extLst>
        </c:ser>
        <c:ser>
          <c:idx val="24"/>
          <c:order val="24"/>
          <c:tx>
            <c:strRef>
              <c:f>Datasheet_report!$C$28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218C-4A8E-8FD4-05B35758D8FC}"/>
            </c:ext>
          </c:extLst>
        </c:ser>
        <c:ser>
          <c:idx val="25"/>
          <c:order val="25"/>
          <c:tx>
            <c:strRef>
              <c:f>Datasheet_report!$C$29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218C-4A8E-8FD4-05B35758D8FC}"/>
            </c:ext>
          </c:extLst>
        </c:ser>
        <c:ser>
          <c:idx val="26"/>
          <c:order val="26"/>
          <c:tx>
            <c:strRef>
              <c:f>Datasheet_report!$C$30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218C-4A8E-8FD4-05B35758D8FC}"/>
            </c:ext>
          </c:extLst>
        </c:ser>
        <c:ser>
          <c:idx val="27"/>
          <c:order val="27"/>
          <c:tx>
            <c:strRef>
              <c:f>Datasheet_report!$C$31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218C-4A8E-8FD4-05B35758D8FC}"/>
            </c:ext>
          </c:extLst>
        </c:ser>
        <c:ser>
          <c:idx val="28"/>
          <c:order val="28"/>
          <c:tx>
            <c:strRef>
              <c:f>Datasheet_report!$C$32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218C-4A8E-8FD4-05B35758D8FC}"/>
            </c:ext>
          </c:extLst>
        </c:ser>
        <c:ser>
          <c:idx val="29"/>
          <c:order val="29"/>
          <c:tx>
            <c:strRef>
              <c:f>Datasheet_report!$C$33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218C-4A8E-8FD4-05B35758D8FC}"/>
            </c:ext>
          </c:extLst>
        </c:ser>
        <c:ser>
          <c:idx val="30"/>
          <c:order val="30"/>
          <c:tx>
            <c:strRef>
              <c:f>Datasheet_report!$C$34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218C-4A8E-8FD4-05B35758D8FC}"/>
            </c:ext>
          </c:extLst>
        </c:ser>
        <c:ser>
          <c:idx val="31"/>
          <c:order val="31"/>
          <c:tx>
            <c:strRef>
              <c:f>Datasheet_report!$C$35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218C-4A8E-8FD4-05B35758D8FC}"/>
            </c:ext>
          </c:extLst>
        </c:ser>
        <c:ser>
          <c:idx val="32"/>
          <c:order val="32"/>
          <c:tx>
            <c:strRef>
              <c:f>Datasheet_report!$C$36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218C-4A8E-8FD4-05B35758D8FC}"/>
            </c:ext>
          </c:extLst>
        </c:ser>
        <c:ser>
          <c:idx val="33"/>
          <c:order val="33"/>
          <c:tx>
            <c:strRef>
              <c:f>Datasheet_report!$C$37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218C-4A8E-8FD4-05B35758D8FC}"/>
            </c:ext>
          </c:extLst>
        </c:ser>
        <c:ser>
          <c:idx val="34"/>
          <c:order val="34"/>
          <c:tx>
            <c:strRef>
              <c:f>Datasheet_report!$C$38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218C-4A8E-8FD4-05B35758D8FC}"/>
            </c:ext>
          </c:extLst>
        </c:ser>
        <c:ser>
          <c:idx val="35"/>
          <c:order val="35"/>
          <c:tx>
            <c:strRef>
              <c:f>Datasheet_report!$C$39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Datasheet_report!$D$39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Datasheet_report!$E$39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Datasheet_report!$F$39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218C-4A8E-8FD4-05B35758D8FC}"/>
            </c:ext>
          </c:extLst>
        </c:ser>
        <c:ser>
          <c:idx val="36"/>
          <c:order val="36"/>
          <c:tx>
            <c:strRef>
              <c:f>Datasheet_report!$C$40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4-218C-4A8E-8FD4-05B35758D8FC}"/>
            </c:ext>
          </c:extLst>
        </c:ser>
        <c:ser>
          <c:idx val="37"/>
          <c:order val="37"/>
          <c:tx>
            <c:strRef>
              <c:f>Datasheet_report!$C$41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218C-4A8E-8FD4-05B35758D8FC}"/>
            </c:ext>
          </c:extLst>
        </c:ser>
        <c:ser>
          <c:idx val="38"/>
          <c:order val="38"/>
          <c:tx>
            <c:strRef>
              <c:f>Datasheet_report!$C$42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6-218C-4A8E-8FD4-05B35758D8FC}"/>
            </c:ext>
          </c:extLst>
        </c:ser>
        <c:ser>
          <c:idx val="39"/>
          <c:order val="39"/>
          <c:tx>
            <c:strRef>
              <c:f>Datasheet_report!$C$43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218C-4A8E-8FD4-05B35758D8FC}"/>
            </c:ext>
          </c:extLst>
        </c:ser>
        <c:ser>
          <c:idx val="40"/>
          <c:order val="40"/>
          <c:tx>
            <c:strRef>
              <c:f>Datasheet_report!$C$44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218C-4A8E-8FD4-05B35758D8FC}"/>
            </c:ext>
          </c:extLst>
        </c:ser>
        <c:ser>
          <c:idx val="41"/>
          <c:order val="41"/>
          <c:tx>
            <c:strRef>
              <c:f>Datasheet_report!$C$45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218C-4A8E-8FD4-05B35758D8FC}"/>
            </c:ext>
          </c:extLst>
        </c:ser>
        <c:ser>
          <c:idx val="42"/>
          <c:order val="42"/>
          <c:tx>
            <c:strRef>
              <c:f>Datasheet_report!$C$46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218C-4A8E-8FD4-05B35758D8FC}"/>
            </c:ext>
          </c:extLst>
        </c:ser>
        <c:ser>
          <c:idx val="43"/>
          <c:order val="43"/>
          <c:tx>
            <c:strRef>
              <c:f>Datasheet_report!$C$47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218C-4A8E-8FD4-05B35758D8FC}"/>
            </c:ext>
          </c:extLst>
        </c:ser>
        <c:ser>
          <c:idx val="44"/>
          <c:order val="44"/>
          <c:tx>
            <c:strRef>
              <c:f>Datasheet_report!$C$48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218C-4A8E-8FD4-05B35758D8FC}"/>
            </c:ext>
          </c:extLst>
        </c:ser>
        <c:ser>
          <c:idx val="45"/>
          <c:order val="45"/>
          <c:tx>
            <c:strRef>
              <c:f>Datasheet_report!$C$49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Datasheet_report!$D$49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Datasheet_report!$E$49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Datasheet_report!$F$49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218C-4A8E-8FD4-05B35758D8FC}"/>
            </c:ext>
          </c:extLst>
        </c:ser>
        <c:ser>
          <c:idx val="46"/>
          <c:order val="46"/>
          <c:tx>
            <c:strRef>
              <c:f>Datasheet_report!$C$50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Datasheet_report!$E$50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Datasheet_report!$F$50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218C-4A8E-8FD4-05B35758D8FC}"/>
            </c:ext>
          </c:extLst>
        </c:ser>
        <c:ser>
          <c:idx val="47"/>
          <c:order val="47"/>
          <c:tx>
            <c:strRef>
              <c:f>Datasheet_report!$C$51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Datasheet_report!$E$51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Datasheet_report!$F$51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218C-4A8E-8FD4-05B35758D8FC}"/>
            </c:ext>
          </c:extLst>
        </c:ser>
        <c:ser>
          <c:idx val="48"/>
          <c:order val="48"/>
          <c:tx>
            <c:strRef>
              <c:f>Datasheet_report!$C$52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Datasheet_report!$E$52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Datasheet_report!$F$52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218C-4A8E-8FD4-05B35758D8FC}"/>
            </c:ext>
          </c:extLst>
        </c:ser>
        <c:ser>
          <c:idx val="49"/>
          <c:order val="49"/>
          <c:tx>
            <c:strRef>
              <c:f>Datasheet_report!$C$53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Datasheet_report!$E$53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218C-4A8E-8FD4-05B35758D8FC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bubbleScale val="25"/>
        <c:showNegBubbles val="0"/>
        <c:axId val="124801408"/>
        <c:axId val="124803328"/>
        <c:extLst>
          <c:ext xmlns:c15="http://schemas.microsoft.com/office/drawing/2012/chart" uri="{02D57815-91ED-43cb-92C2-25804820EDAC}">
            <c15:filteredBubbleSeries>
              <c15:ser>
                <c:idx val="50"/>
                <c:order val="50"/>
                <c:tx>
                  <c:strRef>
                    <c:extLst>
                      <c:ext uri="{02D57815-91ED-43cb-92C2-25804820EDAC}">
                        <c15:formulaRef>
                          <c15:sqref>Datasheet_report!$C$54</c15:sqref>
                        </c15:formulaRef>
                      </c:ext>
                    </c:extLst>
                    <c:strCache>
                      <c:ptCount val="1"/>
                      <c:pt idx="0">
                        <c:v>VOS</c:v>
                      </c:pt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Datasheet_report!$D$54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3.1999999999999993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Datasheet_report!$E$54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3.6</c:v>
                      </c:pt>
                    </c:numCache>
                  </c:numRef>
                </c:yVal>
                <c:bubbleSize>
                  <c:numRef>
                    <c:extLst>
                      <c:ext uri="{02D57815-91ED-43cb-92C2-25804820EDAC}">
                        <c15:formulaRef>
                          <c15:sqref>Datasheet_report!$F$54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500000</c:v>
                      </c:pt>
                    </c:numCache>
                  </c:numRef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32-218C-4A8E-8FD4-05B35758D8FC}"/>
                  </c:ext>
                </c:extLst>
              </c15:ser>
            </c15:filteredBubbleSeries>
            <c15:filteredBubbleSeries>
              <c15:ser>
                <c:idx val="51"/>
                <c:order val="5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Datasheet_report!$C$55</c15:sqref>
                        </c15:formulaRef>
                      </c:ext>
                    </c:extLst>
                    <c:strCache>
                      <c:ptCount val="1"/>
                      <c:pt idx="0">
                        <c:v>Autorisaties op orde</c:v>
                      </c:pt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2.4000000000000004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3.5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218C-4A8E-8FD4-05B35758D8FC}"/>
                  </c:ext>
                </c:extLst>
              </c15:ser>
            </c15:filteredBubbleSeries>
            <c15:filteredBubbleSeries>
              <c15:ser>
                <c:idx val="52"/>
                <c:order val="5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Datasheet_report!$C$56</c15:sqref>
                        </c15:formulaRef>
                      </c:ext>
                    </c:extLst>
                    <c:strCache>
                      <c:ptCount val="1"/>
                      <c:pt idx="0">
                        <c:v>Beeldbellen</c:v>
                      </c:pt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4.4000000000000004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4.7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4-218C-4A8E-8FD4-05B35758D8FC}"/>
                  </c:ext>
                </c:extLst>
              </c15:ser>
            </c15:filteredBubbleSeries>
            <c15:filteredBubbleSeries>
              <c15:ser>
                <c:idx val="53"/>
                <c:order val="5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218C-4A8E-8FD4-05B35758D8FC}"/>
                  </c:ext>
                </c:extLst>
              </c15:ser>
            </c15:filteredBubbleSeries>
            <c15:filteredBubbleSeries>
              <c15:ser>
                <c:idx val="54"/>
                <c:order val="5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218C-4A8E-8FD4-05B35758D8FC}"/>
                  </c:ext>
                </c:extLst>
              </c15:ser>
            </c15:filteredBubbleSeries>
            <c15:filteredBubbleSeries>
              <c15:ser>
                <c:idx val="55"/>
                <c:order val="5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218C-4A8E-8FD4-05B35758D8FC}"/>
                  </c:ext>
                </c:extLst>
              </c15:ser>
            </c15:filteredBubbleSeries>
            <c15:filteredBubbleSeries>
              <c15:ser>
                <c:idx val="56"/>
                <c:order val="5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218C-4A8E-8FD4-05B35758D8FC}"/>
                  </c:ext>
                </c:extLst>
              </c15:ser>
            </c15:filteredBubbleSeries>
            <c15:filteredBubbleSeries>
              <c15:ser>
                <c:idx val="57"/>
                <c:order val="5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218C-4A8E-8FD4-05B35758D8FC}"/>
                  </c:ext>
                </c:extLst>
              </c15:ser>
            </c15:filteredBubbleSeries>
            <c15:filteredBubbleSeries>
              <c15:ser>
                <c:idx val="58"/>
                <c:order val="5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A-218C-4A8E-8FD4-05B35758D8FC}"/>
                  </c:ext>
                </c:extLst>
              </c15:ser>
            </c15:filteredBubbleSeries>
            <c15:filteredBubbleSeries>
              <c15:ser>
                <c:idx val="59"/>
                <c:order val="5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B-218C-4A8E-8FD4-05B35758D8FC}"/>
                  </c:ext>
                </c:extLst>
              </c15:ser>
            </c15:filteredBubbleSeries>
            <c15:filteredBubbleSeries>
              <c15:ser>
                <c:idx val="60"/>
                <c:order val="6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C-218C-4A8E-8FD4-05B35758D8FC}"/>
                  </c:ext>
                </c:extLst>
              </c15:ser>
            </c15:filteredBubbleSeries>
            <c15:filteredBubbleSeries>
              <c15:ser>
                <c:idx val="61"/>
                <c:order val="6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D-218C-4A8E-8FD4-05B35758D8FC}"/>
                  </c:ext>
                </c:extLst>
              </c15:ser>
            </c15:filteredBubbleSeries>
            <c15:filteredBubbleSeries>
              <c15:ser>
                <c:idx val="62"/>
                <c:order val="6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218C-4A8E-8FD4-05B35758D8FC}"/>
                  </c:ext>
                </c:extLst>
              </c15:ser>
            </c15:filteredBubbleSeries>
            <c15:filteredBubbleSeries>
              <c15:ser>
                <c:idx val="63"/>
                <c:order val="6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F-218C-4A8E-8FD4-05B35758D8FC}"/>
                  </c:ext>
                </c:extLst>
              </c15:ser>
            </c15:filteredBubbleSeries>
            <c15:filteredBubbleSeries>
              <c15:ser>
                <c:idx val="64"/>
                <c:order val="6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218C-4A8E-8FD4-05B35758D8FC}"/>
                  </c:ext>
                </c:extLst>
              </c15:ser>
            </c15:filteredBubbleSeries>
            <c15:filteredBubbleSeries>
              <c15:ser>
                <c:idx val="65"/>
                <c:order val="6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1-218C-4A8E-8FD4-05B35758D8FC}"/>
                  </c:ext>
                </c:extLst>
              </c15:ser>
            </c15:filteredBubbleSeries>
            <c15:filteredBubbleSeries>
              <c15:ser>
                <c:idx val="66"/>
                <c:order val="6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2-218C-4A8E-8FD4-05B35758D8FC}"/>
                  </c:ext>
                </c:extLst>
              </c15:ser>
            </c15:filteredBubbleSeries>
            <c15:filteredBubbleSeries>
              <c15:ser>
                <c:idx val="67"/>
                <c:order val="6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3-218C-4A8E-8FD4-05B35758D8FC}"/>
                  </c:ext>
                </c:extLst>
              </c15:ser>
            </c15:filteredBubbleSeries>
            <c15:filteredBubbleSeries>
              <c15:ser>
                <c:idx val="68"/>
                <c:order val="6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4-218C-4A8E-8FD4-05B35758D8FC}"/>
                  </c:ext>
                </c:extLst>
              </c15:ser>
            </c15:filteredBubbleSeries>
            <c15:filteredBubbleSeries>
              <c15:ser>
                <c:idx val="69"/>
                <c:order val="6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218C-4A8E-8FD4-05B35758D8FC}"/>
                  </c:ext>
                </c:extLst>
              </c15:ser>
            </c15:filteredBubbleSeries>
            <c15:filteredBubbleSeries>
              <c15:ser>
                <c:idx val="70"/>
                <c:order val="7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6-218C-4A8E-8FD4-05B35758D8FC}"/>
                  </c:ext>
                </c:extLst>
              </c15:ser>
            </c15:filteredBubbleSeries>
            <c15:filteredBubbleSeries>
              <c15:ser>
                <c:idx val="71"/>
                <c:order val="7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7-218C-4A8E-8FD4-05B35758D8FC}"/>
                  </c:ext>
                </c:extLst>
              </c15:ser>
            </c15:filteredBubbleSeries>
            <c15:filteredBubbleSeries>
              <c15:ser>
                <c:idx val="72"/>
                <c:order val="7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8-218C-4A8E-8FD4-05B35758D8FC}"/>
                  </c:ext>
                </c:extLst>
              </c15:ser>
            </c15:filteredBubbleSeries>
            <c15:filteredBubbleSeries>
              <c15:ser>
                <c:idx val="73"/>
                <c:order val="7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9-218C-4A8E-8FD4-05B35758D8FC}"/>
                  </c:ext>
                </c:extLst>
              </c15:ser>
            </c15:filteredBubbleSeries>
            <c15:filteredBubbleSeries>
              <c15:ser>
                <c:idx val="74"/>
                <c:order val="7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A-218C-4A8E-8FD4-05B35758D8FC}"/>
                  </c:ext>
                </c:extLst>
              </c15:ser>
            </c15:filteredBubbleSeries>
            <c15:filteredBubbleSeries>
              <c15:ser>
                <c:idx val="75"/>
                <c:order val="7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B-218C-4A8E-8FD4-05B35758D8FC}"/>
                  </c:ext>
                </c:extLst>
              </c15:ser>
            </c15:filteredBubbleSeries>
            <c15:filteredBubbleSeries>
              <c15:ser>
                <c:idx val="76"/>
                <c:order val="7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218C-4A8E-8FD4-05B35758D8FC}"/>
                  </c:ext>
                </c:extLst>
              </c15:ser>
            </c15:filteredBubbleSeries>
            <c15:filteredBubbleSeries>
              <c15:ser>
                <c:idx val="77"/>
                <c:order val="7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218C-4A8E-8FD4-05B35758D8FC}"/>
                  </c:ext>
                </c:extLst>
              </c15:ser>
            </c15:filteredBubbleSeries>
            <c15:filteredBubbleSeries>
              <c15:ser>
                <c:idx val="78"/>
                <c:order val="7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E-218C-4A8E-8FD4-05B35758D8FC}"/>
                  </c:ext>
                </c:extLst>
              </c15:ser>
            </c15:filteredBubbleSeries>
            <c15:filteredBubbleSeries>
              <c15:ser>
                <c:idx val="79"/>
                <c:order val="7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F-218C-4A8E-8FD4-05B35758D8FC}"/>
                  </c:ext>
                </c:extLst>
              </c15:ser>
            </c15:filteredBubbleSeries>
            <c15:filteredBubbleSeries>
              <c15:ser>
                <c:idx val="80"/>
                <c:order val="8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0-218C-4A8E-8FD4-05B35758D8FC}"/>
                  </c:ext>
                </c:extLst>
              </c15:ser>
            </c15:filteredBubbleSeries>
            <c15:filteredBubbleSeries>
              <c15:ser>
                <c:idx val="81"/>
                <c:order val="8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1-218C-4A8E-8FD4-05B35758D8FC}"/>
                  </c:ext>
                </c:extLst>
              </c15:ser>
            </c15:filteredBubbleSeries>
            <c15:filteredBubbleSeries>
              <c15:ser>
                <c:idx val="82"/>
                <c:order val="8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2-218C-4A8E-8FD4-05B35758D8FC}"/>
                  </c:ext>
                </c:extLst>
              </c15:ser>
            </c15:filteredBubbleSeries>
            <c15:filteredBubbleSeries>
              <c15:ser>
                <c:idx val="83"/>
                <c:order val="8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218C-4A8E-8FD4-05B35758D8FC}"/>
                  </c:ext>
                </c:extLst>
              </c15:ser>
            </c15:filteredBubbleSeries>
            <c15:filteredBubbleSeries>
              <c15:ser>
                <c:idx val="84"/>
                <c:order val="8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4-218C-4A8E-8FD4-05B35758D8FC}"/>
                  </c:ext>
                </c:extLst>
              </c15:ser>
            </c15:filteredBubbleSeries>
            <c15:filteredBubbleSeries>
              <c15:ser>
                <c:idx val="85"/>
                <c:order val="8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5-218C-4A8E-8FD4-05B35758D8FC}"/>
                  </c:ext>
                </c:extLst>
              </c15:ser>
            </c15:filteredBubbleSeries>
            <c15:filteredBubbleSeries>
              <c15:ser>
                <c:idx val="86"/>
                <c:order val="8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6-218C-4A8E-8FD4-05B35758D8FC}"/>
                  </c:ext>
                </c:extLst>
              </c15:ser>
            </c15:filteredBubbleSeries>
            <c15:filteredBubbleSeries>
              <c15:ser>
                <c:idx val="87"/>
                <c:order val="8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7-218C-4A8E-8FD4-05B35758D8FC}"/>
                  </c:ext>
                </c:extLst>
              </c15:ser>
            </c15:filteredBubbleSeries>
            <c15:filteredBubbleSeries>
              <c15:ser>
                <c:idx val="88"/>
                <c:order val="8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8-218C-4A8E-8FD4-05B35758D8FC}"/>
                  </c:ext>
                </c:extLst>
              </c15:ser>
            </c15:filteredBubbleSeries>
            <c15:filteredBubbleSeries>
              <c15:ser>
                <c:idx val="89"/>
                <c:order val="8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9-218C-4A8E-8FD4-05B35758D8FC}"/>
                  </c:ext>
                </c:extLst>
              </c15:ser>
            </c15:filteredBubbleSeries>
            <c15:filteredBubbleSeries>
              <c15:ser>
                <c:idx val="90"/>
                <c:order val="9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218C-4A8E-8FD4-05B35758D8FC}"/>
                  </c:ext>
                </c:extLst>
              </c15:ser>
            </c15:filteredBubbleSeries>
            <c15:filteredBubbleSeries>
              <c15:ser>
                <c:idx val="91"/>
                <c:order val="9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B-218C-4A8E-8FD4-05B35758D8FC}"/>
                  </c:ext>
                </c:extLst>
              </c15:ser>
            </c15:filteredBubbleSeries>
            <c15:filteredBubbleSeries>
              <c15:ser>
                <c:idx val="92"/>
                <c:order val="9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C-218C-4A8E-8FD4-05B35758D8FC}"/>
                  </c:ext>
                </c:extLst>
              </c15:ser>
            </c15:filteredBubbleSeries>
            <c15:filteredBubbleSeries>
              <c15:ser>
                <c:idx val="93"/>
                <c:order val="9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D-218C-4A8E-8FD4-05B35758D8FC}"/>
                  </c:ext>
                </c:extLst>
              </c15:ser>
            </c15:filteredBubbleSeries>
            <c15:filteredBubbleSeries>
              <c15:ser>
                <c:idx val="94"/>
                <c:order val="9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E-218C-4A8E-8FD4-05B35758D8FC}"/>
                  </c:ext>
                </c:extLst>
              </c15:ser>
            </c15:filteredBubbleSeries>
            <c15:filteredBubbleSeries>
              <c15:ser>
                <c:idx val="95"/>
                <c:order val="9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F-218C-4A8E-8FD4-05B35758D8FC}"/>
                  </c:ext>
                </c:extLst>
              </c15:ser>
            </c15:filteredBubbleSeries>
            <c15:filteredBubbleSeries>
              <c15:ser>
                <c:idx val="96"/>
                <c:order val="9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0-218C-4A8E-8FD4-05B35758D8FC}"/>
                  </c:ext>
                </c:extLst>
              </c15:ser>
            </c15:filteredBubbleSeries>
            <c15:filteredBubbleSeries>
              <c15:ser>
                <c:idx val="97"/>
                <c:order val="9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1-218C-4A8E-8FD4-05B35758D8FC}"/>
                  </c:ext>
                </c:extLst>
              </c15:ser>
            </c15:filteredBubbleSeries>
            <c15:filteredBubbleSeries>
              <c15:ser>
                <c:idx val="98"/>
                <c:order val="9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2-218C-4A8E-8FD4-05B35758D8FC}"/>
                  </c:ext>
                </c:extLst>
              </c15:ser>
            </c15:filteredBubbleSeries>
            <c15:filteredBubbleSeries>
              <c15:ser>
                <c:idx val="99"/>
                <c:order val="9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3-218C-4A8E-8FD4-05B35758D8FC}"/>
                  </c:ext>
                </c:extLst>
              </c15:ser>
            </c15:filteredBubbleSeries>
            <c15:filteredBubbleSeries>
              <c15:ser>
                <c:idx val="100"/>
                <c:order val="10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Datasheet_report!$C$104</c15:sqref>
                        </c15:formulaRef>
                      </c:ext>
                    </c:extLst>
                    <c:strCache>
                      <c:ptCount val="1"/>
                      <c:pt idx="0">
                        <c:v>Medicijnkarren 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1.8000000000000003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2.9999999999999996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4-218C-4A8E-8FD4-05B35758D8FC}"/>
                  </c:ext>
                </c:extLst>
              </c15:ser>
            </c15:filteredBubbleSeries>
            <c15:filteredBubbleSeries>
              <c15:ser>
                <c:idx val="101"/>
                <c:order val="10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Datasheet_report!$C$105</c15:sqref>
                        </c15:formulaRef>
                      </c:ext>
                    </c:extLst>
                    <c:strCache>
                      <c:ptCount val="1"/>
                      <c:pt idx="0">
                        <c:v>iShopper in AFAS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2.4000000000000004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3.8999999999999995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5-218C-4A8E-8FD4-05B35758D8FC}"/>
                  </c:ext>
                </c:extLst>
              </c15:ser>
            </c15:filteredBubbleSeries>
            <c15:filteredBubbleSeries>
              <c15:ser>
                <c:idx val="102"/>
                <c:order val="10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Datasheet_report!$C$106</c15:sqref>
                        </c15:formulaRef>
                      </c:ext>
                    </c:extLst>
                    <c:strCache>
                      <c:ptCount val="1"/>
                      <c:pt idx="0">
                        <c:v>Facturatieproces in AFAS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1.6000000000000003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3.7999999999999994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6-218C-4A8E-8FD4-05B35758D8FC}"/>
                  </c:ext>
                </c:extLst>
              </c15:ser>
            </c15:filteredBubbleSeries>
            <c15:filteredBubbleSeries>
              <c15:ser>
                <c:idx val="103"/>
                <c:order val="10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Datasheet_report!$C$107</c15:sqref>
                        </c15:formulaRef>
                      </c:ext>
                    </c:extLst>
                    <c:strCache>
                      <c:ptCount val="1"/>
                      <c:pt idx="0">
                        <c:v>Functiehuis  (HR)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4.5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218C-4A8E-8FD4-05B35758D8FC}"/>
                  </c:ext>
                </c:extLst>
              </c15:ser>
            </c15:filteredBubbleSeries>
            <c15:filteredBubbleSeries>
              <c15:ser>
                <c:idx val="104"/>
                <c:order val="10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Datasheet_report!$C$108</c15:sqref>
                        </c15:formulaRef>
                      </c:ext>
                    </c:extLst>
                    <c:strCache>
                      <c:ptCount val="1"/>
                      <c:pt idx="0">
                        <c:v>Indiensttreed (HR en ICT)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2.5999999999999996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4.1999999999999993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8-218C-4A8E-8FD4-05B35758D8FC}"/>
                  </c:ext>
                </c:extLst>
              </c15:ser>
            </c15:filteredBubbleSeries>
            <c15:filteredBubbleSeries>
              <c15:ser>
                <c:idx val="105"/>
                <c:order val="10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Datasheet_report!$C$109</c15:sqref>
                        </c15:formulaRef>
                      </c:ext>
                    </c:extLst>
                    <c:strCache>
                      <c:ptCount val="1"/>
                      <c:pt idx="0">
                        <c:v>ISM (ICT processen op orde)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1.4000000000000001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3.5999999999999996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9-218C-4A8E-8FD4-05B35758D8FC}"/>
                  </c:ext>
                </c:extLst>
              </c15:ser>
            </c15:filteredBubbleSeries>
            <c15:filteredBubbleSeries>
              <c15:ser>
                <c:idx val="106"/>
                <c:order val="10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Datasheet_report!$C$110</c15:sqref>
                        </c15:formulaRef>
                      </c:ext>
                    </c:extLst>
                    <c:strCache>
                      <c:ptCount val="1"/>
                      <c:pt idx="0">
                        <c:v>MI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2.5999999999999996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4.0999999999999996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150000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A-218C-4A8E-8FD4-05B35758D8FC}"/>
                  </c:ext>
                </c:extLst>
              </c15:ser>
            </c15:filteredBubbleSeries>
            <c15:filteredBubbleSeries>
              <c15:ser>
                <c:idx val="107"/>
                <c:order val="10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Datasheet_report!$C$111</c15:sqref>
                        </c15:formulaRef>
                      </c:ext>
                    </c:extLst>
                    <c:strCache>
                      <c:ptCount val="1"/>
                      <c:pt idx="0">
                        <c:v>DVD exit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2.2000000000000002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3.0999999999999996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B-218C-4A8E-8FD4-05B35758D8FC}"/>
                  </c:ext>
                </c:extLst>
              </c15:ser>
            </c15:filteredBubbleSeries>
            <c15:filteredBubbleSeries>
              <c15:ser>
                <c:idx val="108"/>
                <c:order val="10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Datasheet_report!$C$112</c15:sqref>
                        </c15:formulaRef>
                      </c:ext>
                    </c:extLst>
                    <c:strCache>
                      <c:ptCount val="1"/>
                      <c:pt idx="0">
                        <c:v>patientenlogistiek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4.5999999999999996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4.7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C-218C-4A8E-8FD4-05B35758D8FC}"/>
                  </c:ext>
                </c:extLst>
              </c15:ser>
            </c15:filteredBubbleSeries>
            <c15:filteredBubbleSeries>
              <c15:ser>
                <c:idx val="109"/>
                <c:order val="10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D-218C-4A8E-8FD4-05B35758D8FC}"/>
                  </c:ext>
                </c:extLst>
              </c15:ser>
            </c15:filteredBubbleSeries>
            <c15:filteredBubbleSeries>
              <c15:ser>
                <c:idx val="110"/>
                <c:order val="1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E-218C-4A8E-8FD4-05B35758D8FC}"/>
                  </c:ext>
                </c:extLst>
              </c15:ser>
            </c15:filteredBubbleSeries>
            <c15:filteredBubbleSeries>
              <c15:ser>
                <c:idx val="111"/>
                <c:order val="1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F-218C-4A8E-8FD4-05B35758D8FC}"/>
                  </c:ext>
                </c:extLst>
              </c15:ser>
            </c15:filteredBubbleSeries>
            <c15:filteredBubbleSeries>
              <c15:ser>
                <c:idx val="112"/>
                <c:order val="1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0-218C-4A8E-8FD4-05B35758D8FC}"/>
                  </c:ext>
                </c:extLst>
              </c15:ser>
            </c15:filteredBubbleSeries>
            <c15:filteredBubbleSeries>
              <c15:ser>
                <c:idx val="113"/>
                <c:order val="1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1-218C-4A8E-8FD4-05B35758D8FC}"/>
                  </c:ext>
                </c:extLst>
              </c15:ser>
            </c15:filteredBubbleSeries>
            <c15:filteredBubbleSeries>
              <c15:ser>
                <c:idx val="114"/>
                <c:order val="1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2-218C-4A8E-8FD4-05B35758D8FC}"/>
                  </c:ext>
                </c:extLst>
              </c15:ser>
            </c15:filteredBubbleSeries>
            <c15:filteredBubbleSeries>
              <c15:ser>
                <c:idx val="115"/>
                <c:order val="1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3-218C-4A8E-8FD4-05B35758D8FC}"/>
                  </c:ext>
                </c:extLst>
              </c15:ser>
            </c15:filteredBubbleSeries>
            <c15:filteredBubbleSeries>
              <c15:ser>
                <c:idx val="116"/>
                <c:order val="1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218C-4A8E-8FD4-05B35758D8FC}"/>
                  </c:ext>
                </c:extLst>
              </c15:ser>
            </c15:filteredBubbleSeries>
            <c15:filteredBubbleSeries>
              <c15:ser>
                <c:idx val="117"/>
                <c:order val="1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5-218C-4A8E-8FD4-05B35758D8FC}"/>
                  </c:ext>
                </c:extLst>
              </c15:ser>
            </c15:filteredBubbleSeries>
            <c15:filteredBubbleSeries>
              <c15:ser>
                <c:idx val="118"/>
                <c:order val="1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6-218C-4A8E-8FD4-05B35758D8FC}"/>
                  </c:ext>
                </c:extLst>
              </c15:ser>
            </c15:filteredBubbleSeries>
            <c15:filteredBubbleSeries>
              <c15:ser>
                <c:idx val="119"/>
                <c:order val="1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7-218C-4A8E-8FD4-05B35758D8FC}"/>
                  </c:ext>
                </c:extLst>
              </c15:ser>
            </c15:filteredBubbleSeries>
            <c15:filteredBubbleSeries>
              <c15:ser>
                <c:idx val="120"/>
                <c:order val="1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8-218C-4A8E-8FD4-05B35758D8FC}"/>
                  </c:ext>
                </c:extLst>
              </c15:ser>
            </c15:filteredBubbleSeries>
            <c15:filteredBubbleSeries>
              <c15:ser>
                <c:idx val="121"/>
                <c:order val="1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9-218C-4A8E-8FD4-05B35758D8FC}"/>
                  </c:ext>
                </c:extLst>
              </c15:ser>
            </c15:filteredBubbleSeries>
            <c15:filteredBubbleSeries>
              <c15:ser>
                <c:idx val="122"/>
                <c:order val="1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A-218C-4A8E-8FD4-05B35758D8FC}"/>
                  </c:ext>
                </c:extLst>
              </c15:ser>
            </c15:filteredBubbleSeries>
            <c15:filteredBubbleSeries>
              <c15:ser>
                <c:idx val="123"/>
                <c:order val="1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B-218C-4A8E-8FD4-05B35758D8FC}"/>
                  </c:ext>
                </c:extLst>
              </c15:ser>
            </c15:filteredBubbleSeries>
            <c15:filteredBubbleSeries>
              <c15:ser>
                <c:idx val="124"/>
                <c:order val="1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C-218C-4A8E-8FD4-05B35758D8FC}"/>
                  </c:ext>
                </c:extLst>
              </c15:ser>
            </c15:filteredBubbleSeries>
            <c15:filteredBubbleSeries>
              <c15:ser>
                <c:idx val="125"/>
                <c:order val="1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D-218C-4A8E-8FD4-05B35758D8FC}"/>
                  </c:ext>
                </c:extLst>
              </c15:ser>
            </c15:filteredBubbleSeries>
            <c15:filteredBubbleSeries>
              <c15:ser>
                <c:idx val="126"/>
                <c:order val="1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E-218C-4A8E-8FD4-05B35758D8FC}"/>
                  </c:ext>
                </c:extLst>
              </c15:ser>
            </c15:filteredBubbleSeries>
            <c15:filteredBubbleSeries>
              <c15:ser>
                <c:idx val="127"/>
                <c:order val="1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F-218C-4A8E-8FD4-05B35758D8FC}"/>
                  </c:ext>
                </c:extLst>
              </c15:ser>
            </c15:filteredBubbleSeries>
            <c15:filteredBubbleSeries>
              <c15:ser>
                <c:idx val="128"/>
                <c:order val="1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0-218C-4A8E-8FD4-05B35758D8FC}"/>
                  </c:ext>
                </c:extLst>
              </c15:ser>
            </c15:filteredBubbleSeries>
            <c15:filteredBubbleSeries>
              <c15:ser>
                <c:idx val="129"/>
                <c:order val="1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218C-4A8E-8FD4-05B35758D8FC}"/>
                  </c:ext>
                </c:extLst>
              </c15:ser>
            </c15:filteredBubbleSeries>
            <c15:filteredBubbleSeries>
              <c15:ser>
                <c:idx val="130"/>
                <c:order val="1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2-218C-4A8E-8FD4-05B35758D8FC}"/>
                  </c:ext>
                </c:extLst>
              </c15:ser>
            </c15:filteredBubbleSeries>
            <c15:filteredBubbleSeries>
              <c15:ser>
                <c:idx val="131"/>
                <c:order val="1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3-218C-4A8E-8FD4-05B35758D8FC}"/>
                  </c:ext>
                </c:extLst>
              </c15:ser>
            </c15:filteredBubbleSeries>
            <c15:filteredBubbleSeries>
              <c15:ser>
                <c:idx val="132"/>
                <c:order val="1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4-218C-4A8E-8FD4-05B35758D8FC}"/>
                  </c:ext>
                </c:extLst>
              </c15:ser>
            </c15:filteredBubbleSeries>
            <c15:filteredBubbleSeries>
              <c15:ser>
                <c:idx val="133"/>
                <c:order val="1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5-218C-4A8E-8FD4-05B35758D8FC}"/>
                  </c:ext>
                </c:extLst>
              </c15:ser>
            </c15:filteredBubbleSeries>
            <c15:filteredBubbleSeries>
              <c15:ser>
                <c:idx val="134"/>
                <c:order val="1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6-218C-4A8E-8FD4-05B35758D8FC}"/>
                  </c:ext>
                </c:extLst>
              </c15:ser>
            </c15:filteredBubbleSeries>
            <c15:filteredBubbleSeries>
              <c15:ser>
                <c:idx val="135"/>
                <c:order val="1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7-218C-4A8E-8FD4-05B35758D8FC}"/>
                  </c:ext>
                </c:extLst>
              </c15:ser>
            </c15:filteredBubbleSeries>
            <c15:filteredBubbleSeries>
              <c15:ser>
                <c:idx val="136"/>
                <c:order val="1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8-218C-4A8E-8FD4-05B35758D8FC}"/>
                  </c:ext>
                </c:extLst>
              </c15:ser>
            </c15:filteredBubbleSeries>
            <c15:filteredBubbleSeries>
              <c15:ser>
                <c:idx val="137"/>
                <c:order val="1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9-218C-4A8E-8FD4-05B35758D8FC}"/>
                  </c:ext>
                </c:extLst>
              </c15:ser>
            </c15:filteredBubbleSeries>
            <c15:filteredBubbleSeries>
              <c15:ser>
                <c:idx val="138"/>
                <c:order val="1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A-218C-4A8E-8FD4-05B35758D8FC}"/>
                  </c:ext>
                </c:extLst>
              </c15:ser>
            </c15:filteredBubbleSeries>
            <c15:filteredBubbleSeries>
              <c15:ser>
                <c:idx val="139"/>
                <c:order val="1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B-218C-4A8E-8FD4-05B35758D8FC}"/>
                  </c:ext>
                </c:extLst>
              </c15:ser>
            </c15:filteredBubbleSeries>
            <c15:filteredBubbleSeries>
              <c15:ser>
                <c:idx val="140"/>
                <c:order val="1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C-218C-4A8E-8FD4-05B35758D8FC}"/>
                  </c:ext>
                </c:extLst>
              </c15:ser>
            </c15:filteredBubbleSeries>
            <c15:filteredBubbleSeries>
              <c15:ser>
                <c:idx val="141"/>
                <c:order val="1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D-218C-4A8E-8FD4-05B35758D8FC}"/>
                  </c:ext>
                </c:extLst>
              </c15:ser>
            </c15:filteredBubbleSeries>
            <c15:filteredBubbleSeries>
              <c15:ser>
                <c:idx val="142"/>
                <c:order val="1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218C-4A8E-8FD4-05B35758D8FC}"/>
                  </c:ext>
                </c:extLst>
              </c15:ser>
            </c15:filteredBubbleSeries>
            <c15:filteredBubbleSeries>
              <c15:ser>
                <c:idx val="143"/>
                <c:order val="14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F-218C-4A8E-8FD4-05B35758D8FC}"/>
                  </c:ext>
                </c:extLst>
              </c15:ser>
            </c15:filteredBubbleSeries>
            <c15:filteredBubbleSeries>
              <c15:ser>
                <c:idx val="144"/>
                <c:order val="14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0-218C-4A8E-8FD4-05B35758D8FC}"/>
                  </c:ext>
                </c:extLst>
              </c15:ser>
            </c15:filteredBubbleSeries>
            <c15:filteredBubbleSeries>
              <c15:ser>
                <c:idx val="145"/>
                <c:order val="14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1-218C-4A8E-8FD4-05B35758D8FC}"/>
                  </c:ext>
                </c:extLst>
              </c15:ser>
            </c15:filteredBubbleSeries>
            <c15:filteredBubbleSeries>
              <c15:ser>
                <c:idx val="146"/>
                <c:order val="14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2-218C-4A8E-8FD4-05B35758D8FC}"/>
                  </c:ext>
                </c:extLst>
              </c15:ser>
            </c15:filteredBubbleSeries>
            <c15:filteredBubbleSeries>
              <c15:ser>
                <c:idx val="147"/>
                <c:order val="14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3-218C-4A8E-8FD4-05B35758D8FC}"/>
                  </c:ext>
                </c:extLst>
              </c15:ser>
            </c15:filteredBubbleSeries>
            <c15:filteredBubbleSeries>
              <c15:ser>
                <c:idx val="148"/>
                <c:order val="14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4-218C-4A8E-8FD4-05B35758D8FC}"/>
                  </c:ext>
                </c:extLst>
              </c15:ser>
            </c15:filteredBubbleSeries>
            <c15:filteredBubbleSeries>
              <c15:ser>
                <c:idx val="149"/>
                <c:order val="14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5-218C-4A8E-8FD4-05B35758D8FC}"/>
                  </c:ext>
                </c:extLst>
              </c15:ser>
            </c15:filteredBubbleSeries>
            <c15:filteredBubbleSeries>
              <c15:ser>
                <c:idx val="150"/>
                <c:order val="15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Datasheet_report!$C$154</c15:sqref>
                        </c15:formulaRef>
                      </c:ext>
                    </c:extLst>
                    <c:strCache>
                      <c:ptCount val="1"/>
                      <c:pt idx="0">
                        <c:v>Infra OvT</c:v>
                      </c:pt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2.7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6-218C-4A8E-8FD4-05B35758D8FC}"/>
                  </c:ext>
                </c:extLst>
              </c15:ser>
            </c15:filteredBubbleSeries>
            <c15:filteredBubbleSeries>
              <c15:ser>
                <c:idx val="151"/>
                <c:order val="15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Datasheet_report!$C$155</c15:sqref>
                        </c15:formulaRef>
                      </c:ext>
                    </c:extLst>
                    <c:strCache>
                      <c:ptCount val="1"/>
                      <c:pt idx="0">
                        <c:v>Infra JvB</c:v>
                      </c:pt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2.7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7-218C-4A8E-8FD4-05B35758D8FC}"/>
                  </c:ext>
                </c:extLst>
              </c15:ser>
            </c15:filteredBubbleSeries>
            <c15:filteredBubbleSeries>
              <c15:ser>
                <c:idx val="152"/>
                <c:order val="15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Datasheet_report!$C$156</c15:sqref>
                        </c15:formulaRef>
                      </c:ext>
                    </c:extLst>
                    <c:strCache>
                      <c:ptCount val="1"/>
                      <c:pt idx="0">
                        <c:v>iShopper nieuwe versie</c:v>
                      </c:pt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2.9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8-218C-4A8E-8FD4-05B35758D8FC}"/>
                  </c:ext>
                </c:extLst>
              </c15:ser>
            </c15:filteredBubbleSeries>
            <c15:filteredBubbleSeries>
              <c15:ser>
                <c:idx val="153"/>
                <c:order val="15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Datasheet_report!$C$157</c15:sqref>
                        </c15:formulaRef>
                      </c:ext>
                    </c:extLst>
                    <c:strCache>
                      <c:ptCount val="1"/>
                      <c:pt idx="0">
                        <c:v>Ortec optimalisatie</c:v>
                      </c:pt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1.7000000000000002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2.9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9-218C-4A8E-8FD4-05B35758D8FC}"/>
                  </c:ext>
                </c:extLst>
              </c15:ser>
            </c15:filteredBubbleSeries>
            <c15:filteredBubbleSeries>
              <c15:ser>
                <c:idx val="154"/>
                <c:order val="15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Datasheet_report!$C$158</c15:sqref>
                        </c15:formulaRef>
                      </c:ext>
                    </c:extLst>
                    <c:strCache>
                      <c:ptCount val="1"/>
                      <c:pt idx="0">
                        <c:v>Parel (op Reade Infra)</c:v>
                      </c:pt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1.3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A-218C-4A8E-8FD4-05B35758D8FC}"/>
                  </c:ext>
                </c:extLst>
              </c15:ser>
            </c15:filteredBubbleSeries>
            <c15:filteredBubbleSeries>
              <c15:ser>
                <c:idx val="155"/>
                <c:order val="15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218C-4A8E-8FD4-05B35758D8FC}"/>
                  </c:ext>
                </c:extLst>
              </c15:ser>
            </c15:filteredBubbleSeries>
            <c15:filteredBubbleSeries>
              <c15:ser>
                <c:idx val="156"/>
                <c:order val="15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C-218C-4A8E-8FD4-05B35758D8FC}"/>
                  </c:ext>
                </c:extLst>
              </c15:ser>
            </c15:filteredBubbleSeries>
            <c15:filteredBubbleSeries>
              <c15:ser>
                <c:idx val="157"/>
                <c:order val="15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D-218C-4A8E-8FD4-05B35758D8FC}"/>
                  </c:ext>
                </c:extLst>
              </c15:ser>
            </c15:filteredBubbleSeries>
            <c15:filteredBubbleSeries>
              <c15:ser>
                <c:idx val="158"/>
                <c:order val="15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E-218C-4A8E-8FD4-05B35758D8FC}"/>
                  </c:ext>
                </c:extLst>
              </c15:ser>
            </c15:filteredBubbleSeries>
            <c15:filteredBubbleSeries>
              <c15:ser>
                <c:idx val="159"/>
                <c:order val="15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F-218C-4A8E-8FD4-05B35758D8FC}"/>
                  </c:ext>
                </c:extLst>
              </c15:ser>
            </c15:filteredBubbleSeries>
            <c15:filteredBubbleSeries>
              <c15:ser>
                <c:idx val="160"/>
                <c:order val="16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0-218C-4A8E-8FD4-05B35758D8FC}"/>
                  </c:ext>
                </c:extLst>
              </c15:ser>
            </c15:filteredBubbleSeries>
            <c15:filteredBubbleSeries>
              <c15:ser>
                <c:idx val="161"/>
                <c:order val="16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1-218C-4A8E-8FD4-05B35758D8FC}"/>
                  </c:ext>
                </c:extLst>
              </c15:ser>
            </c15:filteredBubbleSeries>
            <c15:filteredBubbleSeries>
              <c15:ser>
                <c:idx val="162"/>
                <c:order val="16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2-218C-4A8E-8FD4-05B35758D8FC}"/>
                  </c:ext>
                </c:extLst>
              </c15:ser>
            </c15:filteredBubbleSeries>
            <c15:filteredBubbleSeries>
              <c15:ser>
                <c:idx val="163"/>
                <c:order val="16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3-218C-4A8E-8FD4-05B35758D8FC}"/>
                  </c:ext>
                </c:extLst>
              </c15:ser>
            </c15:filteredBubbleSeries>
            <c15:filteredBubbleSeries>
              <c15:ser>
                <c:idx val="164"/>
                <c:order val="16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4-218C-4A8E-8FD4-05B35758D8FC}"/>
                  </c:ext>
                </c:extLst>
              </c15:ser>
            </c15:filteredBubbleSeries>
            <c15:filteredBubbleSeries>
              <c15:ser>
                <c:idx val="165"/>
                <c:order val="16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5-218C-4A8E-8FD4-05B35758D8FC}"/>
                  </c:ext>
                </c:extLst>
              </c15:ser>
            </c15:filteredBubbleSeries>
            <c15:filteredBubbleSeries>
              <c15:ser>
                <c:idx val="166"/>
                <c:order val="16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6-218C-4A8E-8FD4-05B35758D8FC}"/>
                  </c:ext>
                </c:extLst>
              </c15:ser>
            </c15:filteredBubbleSeries>
            <c15:filteredBubbleSeries>
              <c15:ser>
                <c:idx val="167"/>
                <c:order val="16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7-218C-4A8E-8FD4-05B35758D8FC}"/>
                  </c:ext>
                </c:extLst>
              </c15:ser>
            </c15:filteredBubbleSeries>
            <c15:filteredBubbleSeries>
              <c15:ser>
                <c:idx val="168"/>
                <c:order val="16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218C-4A8E-8FD4-05B35758D8FC}"/>
                  </c:ext>
                </c:extLst>
              </c15:ser>
            </c15:filteredBubbleSeries>
            <c15:filteredBubbleSeries>
              <c15:ser>
                <c:idx val="169"/>
                <c:order val="16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9-218C-4A8E-8FD4-05B35758D8FC}"/>
                  </c:ext>
                </c:extLst>
              </c15:ser>
            </c15:filteredBubbleSeries>
            <c15:filteredBubbleSeries>
              <c15:ser>
                <c:idx val="170"/>
                <c:order val="17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A-218C-4A8E-8FD4-05B35758D8FC}"/>
                  </c:ext>
                </c:extLst>
              </c15:ser>
            </c15:filteredBubbleSeries>
            <c15:filteredBubbleSeries>
              <c15:ser>
                <c:idx val="171"/>
                <c:order val="17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B-218C-4A8E-8FD4-05B35758D8FC}"/>
                  </c:ext>
                </c:extLst>
              </c15:ser>
            </c15:filteredBubbleSeries>
            <c15:filteredBubbleSeries>
              <c15:ser>
                <c:idx val="172"/>
                <c:order val="17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C-218C-4A8E-8FD4-05B35758D8FC}"/>
                  </c:ext>
                </c:extLst>
              </c15:ser>
            </c15:filteredBubbleSeries>
            <c15:filteredBubbleSeries>
              <c15:ser>
                <c:idx val="173"/>
                <c:order val="17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D-218C-4A8E-8FD4-05B35758D8FC}"/>
                  </c:ext>
                </c:extLst>
              </c15:ser>
            </c15:filteredBubbleSeries>
            <c15:filteredBubbleSeries>
              <c15:ser>
                <c:idx val="174"/>
                <c:order val="17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E-218C-4A8E-8FD4-05B35758D8FC}"/>
                  </c:ext>
                </c:extLst>
              </c15:ser>
            </c15:filteredBubbleSeries>
            <c15:filteredBubbleSeries>
              <c15:ser>
                <c:idx val="175"/>
                <c:order val="17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F-218C-4A8E-8FD4-05B35758D8FC}"/>
                  </c:ext>
                </c:extLst>
              </c15:ser>
            </c15:filteredBubbleSeries>
            <c15:filteredBubbleSeries>
              <c15:ser>
                <c:idx val="176"/>
                <c:order val="17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0-218C-4A8E-8FD4-05B35758D8FC}"/>
                  </c:ext>
                </c:extLst>
              </c15:ser>
            </c15:filteredBubbleSeries>
            <c15:filteredBubbleSeries>
              <c15:ser>
                <c:idx val="177"/>
                <c:order val="17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1-218C-4A8E-8FD4-05B35758D8FC}"/>
                  </c:ext>
                </c:extLst>
              </c15:ser>
            </c15:filteredBubbleSeries>
            <c15:filteredBubbleSeries>
              <c15:ser>
                <c:idx val="178"/>
                <c:order val="17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2-218C-4A8E-8FD4-05B35758D8FC}"/>
                  </c:ext>
                </c:extLst>
              </c15:ser>
            </c15:filteredBubbleSeries>
            <c15:filteredBubbleSeries>
              <c15:ser>
                <c:idx val="179"/>
                <c:order val="17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3-218C-4A8E-8FD4-05B35758D8FC}"/>
                  </c:ext>
                </c:extLst>
              </c15:ser>
            </c15:filteredBubbleSeries>
            <c15:filteredBubbleSeries>
              <c15:ser>
                <c:idx val="180"/>
                <c:order val="18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4-218C-4A8E-8FD4-05B35758D8FC}"/>
                  </c:ext>
                </c:extLst>
              </c15:ser>
            </c15:filteredBubbleSeries>
            <c15:filteredBubbleSeries>
              <c15:ser>
                <c:idx val="181"/>
                <c:order val="18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5-218C-4A8E-8FD4-05B35758D8FC}"/>
                  </c:ext>
                </c:extLst>
              </c15:ser>
            </c15:filteredBubbleSeries>
            <c15:filteredBubbleSeries>
              <c15:ser>
                <c:idx val="182"/>
                <c:order val="18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6-218C-4A8E-8FD4-05B35758D8FC}"/>
                  </c:ext>
                </c:extLst>
              </c15:ser>
            </c15:filteredBubbleSeries>
            <c15:filteredBubbleSeries>
              <c15:ser>
                <c:idx val="183"/>
                <c:order val="18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7-218C-4A8E-8FD4-05B35758D8FC}"/>
                  </c:ext>
                </c:extLst>
              </c15:ser>
            </c15:filteredBubbleSeries>
            <c15:filteredBubbleSeries>
              <c15:ser>
                <c:idx val="184"/>
                <c:order val="18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8-218C-4A8E-8FD4-05B35758D8FC}"/>
                  </c:ext>
                </c:extLst>
              </c15:ser>
            </c15:filteredBubbleSeries>
            <c15:filteredBubbleSeries>
              <c15:ser>
                <c:idx val="185"/>
                <c:order val="18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9-218C-4A8E-8FD4-05B35758D8FC}"/>
                  </c:ext>
                </c:extLst>
              </c15:ser>
            </c15:filteredBubbleSeries>
            <c15:filteredBubbleSeries>
              <c15:ser>
                <c:idx val="186"/>
                <c:order val="18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A-218C-4A8E-8FD4-05B35758D8FC}"/>
                  </c:ext>
                </c:extLst>
              </c15:ser>
            </c15:filteredBubbleSeries>
            <c15:filteredBubbleSeries>
              <c15:ser>
                <c:idx val="187"/>
                <c:order val="18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B-218C-4A8E-8FD4-05B35758D8FC}"/>
                  </c:ext>
                </c:extLst>
              </c15:ser>
            </c15:filteredBubbleSeries>
            <c15:filteredBubbleSeries>
              <c15:ser>
                <c:idx val="188"/>
                <c:order val="18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C-218C-4A8E-8FD4-05B35758D8FC}"/>
                  </c:ext>
                </c:extLst>
              </c15:ser>
            </c15:filteredBubbleSeries>
            <c15:filteredBubbleSeries>
              <c15:ser>
                <c:idx val="189"/>
                <c:order val="18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D-218C-4A8E-8FD4-05B35758D8FC}"/>
                  </c:ext>
                </c:extLst>
              </c15:ser>
            </c15:filteredBubbleSeries>
            <c15:filteredBubbleSeries>
              <c15:ser>
                <c:idx val="190"/>
                <c:order val="19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E-218C-4A8E-8FD4-05B35758D8FC}"/>
                  </c:ext>
                </c:extLst>
              </c15:ser>
            </c15:filteredBubbleSeries>
            <c15:filteredBubbleSeries>
              <c15:ser>
                <c:idx val="191"/>
                <c:order val="19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F-218C-4A8E-8FD4-05B35758D8FC}"/>
                  </c:ext>
                </c:extLst>
              </c15:ser>
            </c15:filteredBubbleSeries>
            <c15:filteredBubbleSeries>
              <c15:ser>
                <c:idx val="192"/>
                <c:order val="19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0-218C-4A8E-8FD4-05B35758D8FC}"/>
                  </c:ext>
                </c:extLst>
              </c15:ser>
            </c15:filteredBubbleSeries>
            <c15:filteredBubbleSeries>
              <c15:ser>
                <c:idx val="193"/>
                <c:order val="19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1-218C-4A8E-8FD4-05B35758D8FC}"/>
                  </c:ext>
                </c:extLst>
              </c15:ser>
            </c15:filteredBubbleSeries>
            <c15:filteredBubbleSeries>
              <c15:ser>
                <c:idx val="194"/>
                <c:order val="19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2-218C-4A8E-8FD4-05B35758D8FC}"/>
                  </c:ext>
                </c:extLst>
              </c15:ser>
            </c15:filteredBubbleSeries>
            <c15:filteredBubbleSeries>
              <c15:ser>
                <c:idx val="195"/>
                <c:order val="19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3-218C-4A8E-8FD4-05B35758D8FC}"/>
                  </c:ext>
                </c:extLst>
              </c15:ser>
            </c15:filteredBubbleSeries>
            <c15:filteredBubbleSeries>
              <c15:ser>
                <c:idx val="196"/>
                <c:order val="19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Datasheet_report!$C$200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4-218C-4A8E-8FD4-05B35758D8FC}"/>
                  </c:ext>
                </c:extLst>
              </c15:ser>
            </c15:filteredBubbleSeries>
            <c15:filteredBubbleSeries>
              <c15:ser>
                <c:idx val="197"/>
                <c:order val="19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Datasheet_report!$C$201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5-218C-4A8E-8FD4-05B35758D8FC}"/>
                  </c:ext>
                </c:extLst>
              </c15:ser>
            </c15:filteredBubbleSeries>
            <c15:filteredBubbleSeries>
              <c15:ser>
                <c:idx val="198"/>
                <c:order val="19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Datasheet_report!$C$202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6-218C-4A8E-8FD4-05B35758D8FC}"/>
                  </c:ext>
                </c:extLst>
              </c15:ser>
            </c15:filteredBubbleSeries>
            <c15:filteredBubbleSeries>
              <c15:ser>
                <c:idx val="199"/>
                <c:order val="19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7-218C-4A8E-8FD4-05B35758D8FC}"/>
                  </c:ext>
                </c:extLst>
              </c15:ser>
            </c15:filteredBubbleSeries>
          </c:ext>
        </c:extLst>
      </c:bubbleChart>
      <c:valAx>
        <c:axId val="124801408"/>
        <c:scaling>
          <c:orientation val="maxMin"/>
          <c:max val="5"/>
          <c:min val="1"/>
        </c:scaling>
        <c:delete val="0"/>
        <c:axPos val="b"/>
        <c:majorGridlines/>
        <c:title>
          <c:tx>
            <c:strRef>
              <c:f>Datasheet_report!$D$3</c:f>
              <c:strCache>
                <c:ptCount val="1"/>
                <c:pt idx="0">
                  <c:v>Risico</c:v>
                </c:pt>
              </c:strCache>
            </c:strRef>
          </c:tx>
          <c:overlay val="0"/>
        </c:title>
        <c:numFmt formatCode="0" sourceLinked="0"/>
        <c:majorTickMark val="out"/>
        <c:minorTickMark val="none"/>
        <c:tickLblPos val="nextTo"/>
        <c:crossAx val="124803328"/>
        <c:crosses val="autoZero"/>
        <c:crossBetween val="midCat"/>
        <c:majorUnit val="2"/>
      </c:valAx>
      <c:valAx>
        <c:axId val="124803328"/>
        <c:scaling>
          <c:orientation val="minMax"/>
          <c:max val="5"/>
          <c:min val="1"/>
        </c:scaling>
        <c:delete val="0"/>
        <c:axPos val="l"/>
        <c:majorGridlines/>
        <c:title>
          <c:tx>
            <c:strRef>
              <c:f>Datasheet_report!$E$3</c:f>
              <c:strCache>
                <c:ptCount val="1"/>
                <c:pt idx="0">
                  <c:v>Waarde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124801408"/>
        <c:crosses val="max"/>
        <c:crossBetween val="midCat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50"/>
          <c:order val="50"/>
          <c:tx>
            <c:strRef>
              <c:f>Datasheet_report!$C$54</c:f>
              <c:strCache>
                <c:ptCount val="1"/>
                <c:pt idx="0">
                  <c:v>VOS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Datasheet_report!$D$54</c:f>
              <c:numCache>
                <c:formatCode>0.00</c:formatCode>
                <c:ptCount val="1"/>
                <c:pt idx="0">
                  <c:v>3.1999999999999993</c:v>
                </c:pt>
              </c:numCache>
            </c:numRef>
          </c:xVal>
          <c:yVal>
            <c:numRef>
              <c:f>Datasheet_report!$E$54</c:f>
              <c:numCache>
                <c:formatCode>0.00</c:formatCode>
                <c:ptCount val="1"/>
                <c:pt idx="0">
                  <c:v>3.6</c:v>
                </c:pt>
              </c:numCache>
            </c:numRef>
          </c:yVal>
          <c:bubbleSize>
            <c:numRef>
              <c:f>Datasheet_report!$F$54</c:f>
              <c:numCache>
                <c:formatCode>0.00</c:formatCode>
                <c:ptCount val="1"/>
                <c:pt idx="0">
                  <c:v>500000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AB88-4DBF-B0BF-B1D8538A66B1}"/>
            </c:ext>
          </c:extLst>
        </c:ser>
        <c:ser>
          <c:idx val="51"/>
          <c:order val="51"/>
          <c:tx>
            <c:strRef>
              <c:f>Datasheet_report!$C$55</c:f>
              <c:strCache>
                <c:ptCount val="1"/>
                <c:pt idx="0">
                  <c:v>Autorisaties op orde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Datasheet_report!$D$55</c:f>
              <c:numCache>
                <c:formatCode>0.00</c:formatCode>
                <c:ptCount val="1"/>
                <c:pt idx="0">
                  <c:v>2.4000000000000004</c:v>
                </c:pt>
              </c:numCache>
            </c:numRef>
          </c:xVal>
          <c:yVal>
            <c:numRef>
              <c:f>Datasheet_report!$E$55</c:f>
              <c:numCache>
                <c:formatCode>0.00</c:formatCode>
                <c:ptCount val="1"/>
                <c:pt idx="0">
                  <c:v>3.5</c:v>
                </c:pt>
              </c:numCache>
            </c:numRef>
          </c:yVal>
          <c:bubbleSize>
            <c:numRef>
              <c:f>Datasheet_report!$F$55</c:f>
              <c:numCache>
                <c:formatCode>0.00</c:formatCode>
                <c:ptCount val="1"/>
                <c:pt idx="0">
                  <c:v>100000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AB88-4DBF-B0BF-B1D8538A66B1}"/>
            </c:ext>
          </c:extLst>
        </c:ser>
        <c:ser>
          <c:idx val="52"/>
          <c:order val="52"/>
          <c:tx>
            <c:strRef>
              <c:f>Datasheet_report!$C$56</c:f>
              <c:strCache>
                <c:ptCount val="1"/>
                <c:pt idx="0">
                  <c:v>Beeldbellen</c:v>
                </c:pt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Datasheet_report!$D$56</c:f>
              <c:numCache>
                <c:formatCode>0.00</c:formatCode>
                <c:ptCount val="1"/>
                <c:pt idx="0">
                  <c:v>4.4000000000000004</c:v>
                </c:pt>
              </c:numCache>
            </c:numRef>
          </c:xVal>
          <c:yVal>
            <c:numRef>
              <c:f>Datasheet_report!$E$56</c:f>
              <c:numCache>
                <c:formatCode>0.00</c:formatCode>
                <c:ptCount val="1"/>
                <c:pt idx="0">
                  <c:v>4.7</c:v>
                </c:pt>
              </c:numCache>
            </c:numRef>
          </c:yVal>
          <c:bubbleSize>
            <c:numRef>
              <c:f>Datasheet_report!$F$56</c:f>
              <c:numCache>
                <c:formatCode>0.00</c:formatCode>
                <c:ptCount val="1"/>
                <c:pt idx="0">
                  <c:v>100000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AB88-4DBF-B0BF-B1D8538A66B1}"/>
            </c:ext>
          </c:extLst>
        </c:ser>
        <c:ser>
          <c:idx val="53"/>
          <c:order val="53"/>
          <c:tx>
            <c:strRef>
              <c:f>Datasheet_report!$C$57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Datasheet_report!$E$57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Datasheet_report!$F$57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AB88-4DBF-B0BF-B1D8538A66B1}"/>
            </c:ext>
          </c:extLst>
        </c:ser>
        <c:ser>
          <c:idx val="54"/>
          <c:order val="54"/>
          <c:tx>
            <c:strRef>
              <c:f>Datasheet_report!$C$58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Datasheet_report!$E$58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Datasheet_report!$F$58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AB88-4DBF-B0BF-B1D8538A66B1}"/>
            </c:ext>
          </c:extLst>
        </c:ser>
        <c:ser>
          <c:idx val="55"/>
          <c:order val="55"/>
          <c:tx>
            <c:strRef>
              <c:f>Datasheet_report!$C$59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Datasheet_report!$D$59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Datasheet_report!$E$59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Datasheet_report!$F$59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AB88-4DBF-B0BF-B1D8538A66B1}"/>
            </c:ext>
          </c:extLst>
        </c:ser>
        <c:ser>
          <c:idx val="56"/>
          <c:order val="56"/>
          <c:tx>
            <c:strRef>
              <c:f>Datasheet_report!$C$60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88-4DBF-B0BF-B1D8538A66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AB88-4DBF-B0BF-B1D8538A66B1}"/>
            </c:ext>
          </c:extLst>
        </c:ser>
        <c:ser>
          <c:idx val="57"/>
          <c:order val="57"/>
          <c:tx>
            <c:strRef>
              <c:f>Datasheet_report!$C$61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AB88-4DBF-B0BF-B1D8538A66B1}"/>
            </c:ext>
          </c:extLst>
        </c:ser>
        <c:ser>
          <c:idx val="58"/>
          <c:order val="58"/>
          <c:tx>
            <c:strRef>
              <c:f>Datasheet_report!$C$62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AB88-4DBF-B0BF-B1D8538A66B1}"/>
            </c:ext>
          </c:extLst>
        </c:ser>
        <c:ser>
          <c:idx val="59"/>
          <c:order val="59"/>
          <c:tx>
            <c:strRef>
              <c:f>Datasheet_report!$C$63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AB88-4DBF-B0BF-B1D8538A66B1}"/>
            </c:ext>
          </c:extLst>
        </c:ser>
        <c:ser>
          <c:idx val="60"/>
          <c:order val="60"/>
          <c:tx>
            <c:strRef>
              <c:f>Datasheet_report!$C$64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AB88-4DBF-B0BF-B1D8538A66B1}"/>
            </c:ext>
          </c:extLst>
        </c:ser>
        <c:ser>
          <c:idx val="61"/>
          <c:order val="61"/>
          <c:tx>
            <c:strRef>
              <c:f>Datasheet_report!$C$65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AB88-4DBF-B0BF-B1D8538A66B1}"/>
            </c:ext>
          </c:extLst>
        </c:ser>
        <c:ser>
          <c:idx val="62"/>
          <c:order val="62"/>
          <c:tx>
            <c:strRef>
              <c:f>Datasheet_report!$C$66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AB88-4DBF-B0BF-B1D8538A66B1}"/>
            </c:ext>
          </c:extLst>
        </c:ser>
        <c:ser>
          <c:idx val="63"/>
          <c:order val="63"/>
          <c:tx>
            <c:strRef>
              <c:f>Datasheet_report!$C$67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AB88-4DBF-B0BF-B1D8538A66B1}"/>
            </c:ext>
          </c:extLst>
        </c:ser>
        <c:ser>
          <c:idx val="64"/>
          <c:order val="64"/>
          <c:tx>
            <c:strRef>
              <c:f>Datasheet_report!$C$68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AB88-4DBF-B0BF-B1D8538A66B1}"/>
            </c:ext>
          </c:extLst>
        </c:ser>
        <c:ser>
          <c:idx val="65"/>
          <c:order val="65"/>
          <c:tx>
            <c:strRef>
              <c:f>Datasheet_report!$C$69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Datasheet_report!$D$69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Datasheet_report!$E$69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Datasheet_report!$F$69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AB88-4DBF-B0BF-B1D8538A66B1}"/>
            </c:ext>
          </c:extLst>
        </c:ser>
        <c:ser>
          <c:idx val="66"/>
          <c:order val="66"/>
          <c:tx>
            <c:strRef>
              <c:f>Datasheet_report!$C$70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AB88-4DBF-B0BF-B1D8538A66B1}"/>
            </c:ext>
          </c:extLst>
        </c:ser>
        <c:ser>
          <c:idx val="67"/>
          <c:order val="67"/>
          <c:tx>
            <c:strRef>
              <c:f>Datasheet_report!$C$71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AB88-4DBF-B0BF-B1D8538A66B1}"/>
            </c:ext>
          </c:extLst>
        </c:ser>
        <c:ser>
          <c:idx val="68"/>
          <c:order val="68"/>
          <c:tx>
            <c:strRef>
              <c:f>Datasheet_report!$C$72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AB88-4DBF-B0BF-B1D8538A66B1}"/>
            </c:ext>
          </c:extLst>
        </c:ser>
        <c:ser>
          <c:idx val="69"/>
          <c:order val="69"/>
          <c:tx>
            <c:strRef>
              <c:f>Datasheet_report!$C$73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AB88-4DBF-B0BF-B1D8538A66B1}"/>
            </c:ext>
          </c:extLst>
        </c:ser>
        <c:ser>
          <c:idx val="70"/>
          <c:order val="70"/>
          <c:tx>
            <c:strRef>
              <c:f>Datasheet_report!$C$74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AB88-4DBF-B0BF-B1D8538A66B1}"/>
            </c:ext>
          </c:extLst>
        </c:ser>
        <c:ser>
          <c:idx val="71"/>
          <c:order val="71"/>
          <c:tx>
            <c:strRef>
              <c:f>Datasheet_report!$C$75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AB88-4DBF-B0BF-B1D8538A66B1}"/>
            </c:ext>
          </c:extLst>
        </c:ser>
        <c:ser>
          <c:idx val="72"/>
          <c:order val="72"/>
          <c:tx>
            <c:strRef>
              <c:f>Datasheet_report!$C$76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AB88-4DBF-B0BF-B1D8538A66B1}"/>
            </c:ext>
          </c:extLst>
        </c:ser>
        <c:ser>
          <c:idx val="73"/>
          <c:order val="73"/>
          <c:tx>
            <c:strRef>
              <c:f>Datasheet_report!$C$77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AB88-4DBF-B0BF-B1D8538A66B1}"/>
            </c:ext>
          </c:extLst>
        </c:ser>
        <c:ser>
          <c:idx val="74"/>
          <c:order val="74"/>
          <c:tx>
            <c:strRef>
              <c:f>Datasheet_report!$C$78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AB88-4DBF-B0BF-B1D8538A66B1}"/>
            </c:ext>
          </c:extLst>
        </c:ser>
        <c:ser>
          <c:idx val="75"/>
          <c:order val="75"/>
          <c:tx>
            <c:strRef>
              <c:f>Datasheet_report!$C$79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Datasheet_report!$D$79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Datasheet_report!$E$79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Datasheet_report!$F$79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AB88-4DBF-B0BF-B1D8538A66B1}"/>
            </c:ext>
          </c:extLst>
        </c:ser>
        <c:ser>
          <c:idx val="76"/>
          <c:order val="76"/>
          <c:tx>
            <c:strRef>
              <c:f>Datasheet_report!$C$80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AB88-4DBF-B0BF-B1D8538A66B1}"/>
            </c:ext>
          </c:extLst>
        </c:ser>
        <c:ser>
          <c:idx val="77"/>
          <c:order val="77"/>
          <c:tx>
            <c:strRef>
              <c:f>Datasheet_report!$C$81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AB88-4DBF-B0BF-B1D8538A66B1}"/>
            </c:ext>
          </c:extLst>
        </c:ser>
        <c:ser>
          <c:idx val="78"/>
          <c:order val="78"/>
          <c:tx>
            <c:strRef>
              <c:f>Datasheet_report!$C$82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AB88-4DBF-B0BF-B1D8538A66B1}"/>
            </c:ext>
          </c:extLst>
        </c:ser>
        <c:ser>
          <c:idx val="79"/>
          <c:order val="79"/>
          <c:tx>
            <c:strRef>
              <c:f>Datasheet_report!$C$83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AB88-4DBF-B0BF-B1D8538A66B1}"/>
            </c:ext>
          </c:extLst>
        </c:ser>
        <c:ser>
          <c:idx val="80"/>
          <c:order val="80"/>
          <c:tx>
            <c:strRef>
              <c:f>Datasheet_report!$C$84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AB88-4DBF-B0BF-B1D8538A66B1}"/>
            </c:ext>
          </c:extLst>
        </c:ser>
        <c:ser>
          <c:idx val="81"/>
          <c:order val="81"/>
          <c:tx>
            <c:strRef>
              <c:f>Datasheet_report!$C$85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AB88-4DBF-B0BF-B1D8538A66B1}"/>
            </c:ext>
          </c:extLst>
        </c:ser>
        <c:ser>
          <c:idx val="82"/>
          <c:order val="82"/>
          <c:tx>
            <c:strRef>
              <c:f>Datasheet_report!$C$86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AB88-4DBF-B0BF-B1D8538A66B1}"/>
            </c:ext>
          </c:extLst>
        </c:ser>
        <c:ser>
          <c:idx val="83"/>
          <c:order val="83"/>
          <c:tx>
            <c:strRef>
              <c:f>Datasheet_report!$C$87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AB88-4DBF-B0BF-B1D8538A66B1}"/>
            </c:ext>
          </c:extLst>
        </c:ser>
        <c:ser>
          <c:idx val="84"/>
          <c:order val="84"/>
          <c:tx>
            <c:strRef>
              <c:f>Datasheet_report!$C$88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AB88-4DBF-B0BF-B1D8538A66B1}"/>
            </c:ext>
          </c:extLst>
        </c:ser>
        <c:ser>
          <c:idx val="85"/>
          <c:order val="85"/>
          <c:tx>
            <c:strRef>
              <c:f>Datasheet_report!$C$89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Datasheet_report!$D$89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Datasheet_report!$E$89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Datasheet_report!$F$89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4-AB88-4DBF-B0BF-B1D8538A66B1}"/>
            </c:ext>
          </c:extLst>
        </c:ser>
        <c:ser>
          <c:idx val="86"/>
          <c:order val="86"/>
          <c:tx>
            <c:strRef>
              <c:f>Datasheet_report!$C$90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AB88-4DBF-B0BF-B1D8538A66B1}"/>
            </c:ext>
          </c:extLst>
        </c:ser>
        <c:ser>
          <c:idx val="87"/>
          <c:order val="87"/>
          <c:tx>
            <c:strRef>
              <c:f>Datasheet_report!$C$91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6-AB88-4DBF-B0BF-B1D8538A66B1}"/>
            </c:ext>
          </c:extLst>
        </c:ser>
        <c:ser>
          <c:idx val="88"/>
          <c:order val="88"/>
          <c:tx>
            <c:strRef>
              <c:f>Datasheet_report!$C$92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AB88-4DBF-B0BF-B1D8538A66B1}"/>
            </c:ext>
          </c:extLst>
        </c:ser>
        <c:ser>
          <c:idx val="89"/>
          <c:order val="89"/>
          <c:tx>
            <c:strRef>
              <c:f>Datasheet_report!$C$93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AB88-4DBF-B0BF-B1D8538A66B1}"/>
            </c:ext>
          </c:extLst>
        </c:ser>
        <c:ser>
          <c:idx val="90"/>
          <c:order val="90"/>
          <c:tx>
            <c:strRef>
              <c:f>Datasheet_report!$C$94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AB88-4DBF-B0BF-B1D8538A66B1}"/>
            </c:ext>
          </c:extLst>
        </c:ser>
        <c:ser>
          <c:idx val="91"/>
          <c:order val="91"/>
          <c:tx>
            <c:strRef>
              <c:f>Datasheet_report!$C$95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AB88-4DBF-B0BF-B1D8538A66B1}"/>
            </c:ext>
          </c:extLst>
        </c:ser>
        <c:ser>
          <c:idx val="92"/>
          <c:order val="92"/>
          <c:tx>
            <c:strRef>
              <c:f>Datasheet_report!$C$96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AB88-4DBF-B0BF-B1D8538A66B1}"/>
            </c:ext>
          </c:extLst>
        </c:ser>
        <c:ser>
          <c:idx val="93"/>
          <c:order val="93"/>
          <c:tx>
            <c:strRef>
              <c:f>Datasheet_report!$C$97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AB88-4DBF-B0BF-B1D8538A66B1}"/>
            </c:ext>
          </c:extLst>
        </c:ser>
        <c:ser>
          <c:idx val="94"/>
          <c:order val="94"/>
          <c:tx>
            <c:strRef>
              <c:f>Datasheet_report!$C$98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AB88-4DBF-B0BF-B1D8538A66B1}"/>
            </c:ext>
          </c:extLst>
        </c:ser>
        <c:ser>
          <c:idx val="95"/>
          <c:order val="95"/>
          <c:tx>
            <c:strRef>
              <c:f>Datasheet_report!$C$99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Datasheet_report!$D$99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Datasheet_report!$E$99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Datasheet_report!$F$99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AB88-4DBF-B0BF-B1D8538A66B1}"/>
            </c:ext>
          </c:extLst>
        </c:ser>
        <c:ser>
          <c:idx val="96"/>
          <c:order val="96"/>
          <c:tx>
            <c:strRef>
              <c:f>Datasheet_report!$C$100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Datasheet_report!$E$100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Datasheet_report!$F$100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AB88-4DBF-B0BF-B1D8538A66B1}"/>
            </c:ext>
          </c:extLst>
        </c:ser>
        <c:ser>
          <c:idx val="97"/>
          <c:order val="97"/>
          <c:tx>
            <c:strRef>
              <c:f>Datasheet_report!$C$101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Datasheet_report!$E$101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Datasheet_report!$F$101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AB88-4DBF-B0BF-B1D8538A66B1}"/>
            </c:ext>
          </c:extLst>
        </c:ser>
        <c:ser>
          <c:idx val="98"/>
          <c:order val="98"/>
          <c:tx>
            <c:strRef>
              <c:f>Datasheet_report!$C$102</c:f>
              <c:strCache>
                <c:ptCount val="1"/>
              </c:strCache>
            </c:strRef>
          </c:tx>
          <c:spPr>
            <a:solidFill>
              <a:srgbClr val="3C8A2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Datasheet_report!$E$102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Datasheet_report!$F$102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AB88-4DBF-B0BF-B1D8538A66B1}"/>
            </c:ext>
          </c:extLst>
        </c:ser>
        <c:ser>
          <c:idx val="99"/>
          <c:order val="99"/>
          <c:tx>
            <c:strRef>
              <c:f>Datasheet_report!$C$103</c:f>
              <c:strCache>
                <c:ptCount val="1"/>
              </c:strCache>
            </c:strRef>
          </c:tx>
          <c:spPr>
            <a:solidFill>
              <a:srgbClr val="92D4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Datasheet_report!$E$103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Datasheet_report!$F$103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AB88-4DBF-B0BF-B1D8538A66B1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bubbleScale val="25"/>
        <c:showNegBubbles val="0"/>
        <c:axId val="125819520"/>
        <c:axId val="125911808"/>
        <c:extLst>
          <c:ext xmlns:c15="http://schemas.microsoft.com/office/drawing/2012/chart" uri="{02D57815-91ED-43cb-92C2-25804820EDAC}">
            <c15:filteredBubbl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Datasheet_report!$C$4</c15:sqref>
                        </c15:formulaRef>
                      </c:ext>
                    </c:extLst>
                    <c:strCache>
                      <c:ptCount val="1"/>
                      <c:pt idx="0">
                        <c:v>2FA op PC's </c:v>
                      </c:pt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Datasheet_report!$D$4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1.8000000000000005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Datasheet_report!$E$4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3.9999999999999996</c:v>
                      </c:pt>
                    </c:numCache>
                  </c:numRef>
                </c:yVal>
                <c:bubbleSize>
                  <c:numRef>
                    <c:extLst>
                      <c:ext uri="{02D57815-91ED-43cb-92C2-25804820EDAC}">
                        <c15:formulaRef>
                          <c15:sqref>Datasheet_report!$F$4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200000</c:v>
                      </c:pt>
                    </c:numCache>
                  </c:numRef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33-AB88-4DBF-B0BF-B1D8538A66B1}"/>
                  </c:ext>
                </c:extLst>
              </c15:ser>
            </c15:filteredBubbleSeries>
            <c15:filteredBubbl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</c15:sqref>
                        </c15:formulaRef>
                      </c:ext>
                    </c:extLst>
                    <c:strCache>
                      <c:ptCount val="1"/>
                      <c:pt idx="0">
                        <c:v>2FA op webmail</c:v>
                      </c:pt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3.9999999999999996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4-AB88-4DBF-B0BF-B1D8538A66B1}"/>
                  </c:ext>
                </c:extLst>
              </c15:ser>
            </c15:filteredBubbleSeries>
            <c15:filteredBubbl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AB88-4DBF-B0BF-B1D8538A66B1}"/>
                  </c:ext>
                </c:extLst>
              </c15:ser>
            </c15:filteredBubbleSeries>
            <c15:filteredBubbl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AB88-4DBF-B0BF-B1D8538A66B1}"/>
                  </c:ext>
                </c:extLst>
              </c15:ser>
            </c15:filteredBubbleSeries>
            <c15:filteredBubbl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AB88-4DBF-B0BF-B1D8538A66B1}"/>
                  </c:ext>
                </c:extLst>
              </c15:ser>
            </c15:filteredBubbleSeries>
            <c15:filteredBubbl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AB88-4DBF-B0BF-B1D8538A66B1}"/>
                  </c:ext>
                </c:extLst>
              </c15:ser>
            </c15:filteredBubbleSeries>
            <c15:filteredBubbl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AB88-4DBF-B0BF-B1D8538A66B1}"/>
                  </c:ext>
                </c:extLst>
              </c15:ser>
            </c15:filteredBubbleSeries>
            <c15:filteredBubbl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A-AB88-4DBF-B0BF-B1D8538A66B1}"/>
                  </c:ext>
                </c:extLst>
              </c15:ser>
            </c15:filteredBubbleSeries>
            <c15:filteredBubbl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B-AB88-4DBF-B0BF-B1D8538A66B1}"/>
                  </c:ext>
                </c:extLst>
              </c15:ser>
            </c15:filteredBubbleSeries>
            <c15:filteredBubbl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C-AB88-4DBF-B0BF-B1D8538A66B1}"/>
                  </c:ext>
                </c:extLst>
              </c15:ser>
            </c15:filteredBubbleSeries>
            <c15:filteredBubbl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D-AB88-4DBF-B0BF-B1D8538A66B1}"/>
                  </c:ext>
                </c:extLst>
              </c15:ser>
            </c15:filteredBubbleSeries>
            <c15:filteredBubbl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AB88-4DBF-B0BF-B1D8538A66B1}"/>
                  </c:ext>
                </c:extLst>
              </c15:ser>
            </c15:filteredBubbleSeries>
            <c15:filteredBubbl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F-AB88-4DBF-B0BF-B1D8538A66B1}"/>
                  </c:ext>
                </c:extLst>
              </c15:ser>
            </c15:filteredBubbleSeries>
            <c15:filteredBubbl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AB88-4DBF-B0BF-B1D8538A66B1}"/>
                  </c:ext>
                </c:extLst>
              </c15:ser>
            </c15:filteredBubbleSeries>
            <c15:filteredBubbl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1-AB88-4DBF-B0BF-B1D8538A66B1}"/>
                  </c:ext>
                </c:extLst>
              </c15:ser>
            </c15:filteredBubbleSeries>
            <c15:filteredBubbl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2-AB88-4DBF-B0BF-B1D8538A66B1}"/>
                  </c:ext>
                </c:extLst>
              </c15:ser>
            </c15:filteredBubbleSeries>
            <c15:filteredBubbl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3-AB88-4DBF-B0BF-B1D8538A66B1}"/>
                  </c:ext>
                </c:extLst>
              </c15:ser>
            </c15:filteredBubbleSeries>
            <c15:filteredBubbl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4-AB88-4DBF-B0BF-B1D8538A66B1}"/>
                  </c:ext>
                </c:extLst>
              </c15:ser>
            </c15:filteredBubbleSeries>
            <c15:filteredBubbl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AB88-4DBF-B0BF-B1D8538A66B1}"/>
                  </c:ext>
                </c:extLst>
              </c15:ser>
            </c15:filteredBubbleSeries>
            <c15:filteredBubbl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6-AB88-4DBF-B0BF-B1D8538A66B1}"/>
                  </c:ext>
                </c:extLst>
              </c15:ser>
            </c15:filteredBubbleSeries>
            <c15:filteredBubbl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7-AB88-4DBF-B0BF-B1D8538A66B1}"/>
                  </c:ext>
                </c:extLst>
              </c15:ser>
            </c15:filteredBubbleSeries>
            <c15:filteredBubbl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8-AB88-4DBF-B0BF-B1D8538A66B1}"/>
                  </c:ext>
                </c:extLst>
              </c15:ser>
            </c15:filteredBubbleSeries>
            <c15:filteredBubbl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9-AB88-4DBF-B0BF-B1D8538A66B1}"/>
                  </c:ext>
                </c:extLst>
              </c15:ser>
            </c15:filteredBubbleSeries>
            <c15:filteredBubbl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A-AB88-4DBF-B0BF-B1D8538A66B1}"/>
                  </c:ext>
                </c:extLst>
              </c15:ser>
            </c15:filteredBubbleSeries>
            <c15:filteredBubble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B-AB88-4DBF-B0BF-B1D8538A66B1}"/>
                  </c:ext>
                </c:extLst>
              </c15:ser>
            </c15:filteredBubbleSeries>
            <c15:filteredBubble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AB88-4DBF-B0BF-B1D8538A66B1}"/>
                  </c:ext>
                </c:extLst>
              </c15:ser>
            </c15:filteredBubbleSeries>
            <c15:filteredBubble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AB88-4DBF-B0BF-B1D8538A66B1}"/>
                  </c:ext>
                </c:extLst>
              </c15:ser>
            </c15:filteredBubbleSeries>
            <c15:filteredBubble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E-AB88-4DBF-B0BF-B1D8538A66B1}"/>
                  </c:ext>
                </c:extLst>
              </c15:ser>
            </c15:filteredBubbleSeries>
            <c15:filteredBubble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F-AB88-4DBF-B0BF-B1D8538A66B1}"/>
                  </c:ext>
                </c:extLst>
              </c15:ser>
            </c15:filteredBubbleSeries>
            <c15:filteredBubble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0-AB88-4DBF-B0BF-B1D8538A66B1}"/>
                  </c:ext>
                </c:extLst>
              </c15:ser>
            </c15:filteredBubbleSeries>
            <c15:filteredBubble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1-AB88-4DBF-B0BF-B1D8538A66B1}"/>
                  </c:ext>
                </c:extLst>
              </c15:ser>
            </c15:filteredBubbleSeries>
            <c15:filteredBubble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2-AB88-4DBF-B0BF-B1D8538A66B1}"/>
                  </c:ext>
                </c:extLst>
              </c15:ser>
            </c15:filteredBubbleSeries>
            <c15:filteredBubble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AB88-4DBF-B0BF-B1D8538A66B1}"/>
                  </c:ext>
                </c:extLst>
              </c15:ser>
            </c15:filteredBubbleSeries>
            <c15:filteredBubble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4-AB88-4DBF-B0BF-B1D8538A66B1}"/>
                  </c:ext>
                </c:extLst>
              </c15:ser>
            </c15:filteredBubbleSeries>
            <c15:filteredBubble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5-AB88-4DBF-B0BF-B1D8538A66B1}"/>
                  </c:ext>
                </c:extLst>
              </c15:ser>
            </c15:filteredBubbleSeries>
            <c15:filteredBubble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6-AB88-4DBF-B0BF-B1D8538A66B1}"/>
                  </c:ext>
                </c:extLst>
              </c15:ser>
            </c15:filteredBubbleSeries>
            <c15:filteredBubble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7-AB88-4DBF-B0BF-B1D8538A66B1}"/>
                  </c:ext>
                </c:extLst>
              </c15:ser>
            </c15:filteredBubbleSeries>
            <c15:filteredBubble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8-AB88-4DBF-B0BF-B1D8538A66B1}"/>
                  </c:ext>
                </c:extLst>
              </c15:ser>
            </c15:filteredBubbleSeries>
            <c15:filteredBubble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9-AB88-4DBF-B0BF-B1D8538A66B1}"/>
                  </c:ext>
                </c:extLst>
              </c15:ser>
            </c15:filteredBubbleSeries>
            <c15:filteredBubble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AB88-4DBF-B0BF-B1D8538A66B1}"/>
                  </c:ext>
                </c:extLst>
              </c15:ser>
            </c15:filteredBubbleSeries>
            <c15:filteredBubble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B-AB88-4DBF-B0BF-B1D8538A66B1}"/>
                  </c:ext>
                </c:extLst>
              </c15:ser>
            </c15:filteredBubbleSeries>
            <c15:filteredBubble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C-AB88-4DBF-B0BF-B1D8538A66B1}"/>
                  </c:ext>
                </c:extLst>
              </c15:ser>
            </c15:filteredBubbleSeries>
            <c15:filteredBubble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D-AB88-4DBF-B0BF-B1D8538A66B1}"/>
                  </c:ext>
                </c:extLst>
              </c15:ser>
            </c15:filteredBubbleSeries>
            <c15:filteredBubbleSeries>
              <c15:ser>
                <c:idx val="43"/>
                <c:order val="4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E-AB88-4DBF-B0BF-B1D8538A66B1}"/>
                  </c:ext>
                </c:extLst>
              </c15:ser>
            </c15:filteredBubbleSeries>
            <c15:filteredBubbleSeries>
              <c15:ser>
                <c:idx val="44"/>
                <c:order val="4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F-AB88-4DBF-B0BF-B1D8538A66B1}"/>
                  </c:ext>
                </c:extLst>
              </c15:ser>
            </c15:filteredBubbleSeries>
            <c15:filteredBubbleSeries>
              <c15:ser>
                <c:idx val="45"/>
                <c:order val="4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0-AB88-4DBF-B0BF-B1D8538A66B1}"/>
                  </c:ext>
                </c:extLst>
              </c15:ser>
            </c15:filteredBubbleSeries>
            <c15:filteredBubbleSeries>
              <c15:ser>
                <c:idx val="46"/>
                <c:order val="4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1-AB88-4DBF-B0BF-B1D8538A66B1}"/>
                  </c:ext>
                </c:extLst>
              </c15:ser>
            </c15:filteredBubbleSeries>
            <c15:filteredBubbleSeries>
              <c15:ser>
                <c:idx val="47"/>
                <c:order val="4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2-AB88-4DBF-B0BF-B1D8538A66B1}"/>
                  </c:ext>
                </c:extLst>
              </c15:ser>
            </c15:filteredBubbleSeries>
            <c15:filteredBubbleSeries>
              <c15:ser>
                <c:idx val="48"/>
                <c:order val="4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3-AB88-4DBF-B0BF-B1D8538A66B1}"/>
                  </c:ext>
                </c:extLst>
              </c15:ser>
            </c15:filteredBubbleSeries>
            <c15:filteredBubbleSeries>
              <c15:ser>
                <c:idx val="49"/>
                <c:order val="4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4-AB88-4DBF-B0BF-B1D8538A66B1}"/>
                  </c:ext>
                </c:extLst>
              </c15:ser>
            </c15:filteredBubbleSeries>
            <c15:filteredBubbleSeries>
              <c15:ser>
                <c:idx val="100"/>
                <c:order val="10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Datasheet_report!$C$104</c15:sqref>
                        </c15:formulaRef>
                      </c:ext>
                    </c:extLst>
                    <c:strCache>
                      <c:ptCount val="1"/>
                      <c:pt idx="0">
                        <c:v>Medicijnkarren 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1.8000000000000003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2.9999999999999996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5-AB88-4DBF-B0BF-B1D8538A66B1}"/>
                  </c:ext>
                </c:extLst>
              </c15:ser>
            </c15:filteredBubbleSeries>
            <c15:filteredBubbleSeries>
              <c15:ser>
                <c:idx val="101"/>
                <c:order val="10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Datasheet_report!$C$105</c15:sqref>
                        </c15:formulaRef>
                      </c:ext>
                    </c:extLst>
                    <c:strCache>
                      <c:ptCount val="1"/>
                      <c:pt idx="0">
                        <c:v>iShopper in AFAS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2.4000000000000004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3.8999999999999995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6-AB88-4DBF-B0BF-B1D8538A66B1}"/>
                  </c:ext>
                </c:extLst>
              </c15:ser>
            </c15:filteredBubbleSeries>
            <c15:filteredBubbleSeries>
              <c15:ser>
                <c:idx val="102"/>
                <c:order val="10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Datasheet_report!$C$106</c15:sqref>
                        </c15:formulaRef>
                      </c:ext>
                    </c:extLst>
                    <c:strCache>
                      <c:ptCount val="1"/>
                      <c:pt idx="0">
                        <c:v>Facturatieproces in AFAS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1.6000000000000003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3.7999999999999994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AB88-4DBF-B0BF-B1D8538A66B1}"/>
                  </c:ext>
                </c:extLst>
              </c15:ser>
            </c15:filteredBubbleSeries>
            <c15:filteredBubbleSeries>
              <c15:ser>
                <c:idx val="103"/>
                <c:order val="10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Datasheet_report!$C$107</c15:sqref>
                        </c15:formulaRef>
                      </c:ext>
                    </c:extLst>
                    <c:strCache>
                      <c:ptCount val="1"/>
                      <c:pt idx="0">
                        <c:v>Functiehuis  (HR)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4.5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8-AB88-4DBF-B0BF-B1D8538A66B1}"/>
                  </c:ext>
                </c:extLst>
              </c15:ser>
            </c15:filteredBubbleSeries>
            <c15:filteredBubbleSeries>
              <c15:ser>
                <c:idx val="104"/>
                <c:order val="10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Datasheet_report!$C$108</c15:sqref>
                        </c15:formulaRef>
                      </c:ext>
                    </c:extLst>
                    <c:strCache>
                      <c:ptCount val="1"/>
                      <c:pt idx="0">
                        <c:v>Indiensttreed (HR en ICT)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2.5999999999999996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4.1999999999999993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9-AB88-4DBF-B0BF-B1D8538A66B1}"/>
                  </c:ext>
                </c:extLst>
              </c15:ser>
            </c15:filteredBubbleSeries>
            <c15:filteredBubbleSeries>
              <c15:ser>
                <c:idx val="105"/>
                <c:order val="10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Datasheet_report!$C$109</c15:sqref>
                        </c15:formulaRef>
                      </c:ext>
                    </c:extLst>
                    <c:strCache>
                      <c:ptCount val="1"/>
                      <c:pt idx="0">
                        <c:v>ISM (ICT processen op orde)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1.4000000000000001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3.5999999999999996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A-AB88-4DBF-B0BF-B1D8538A66B1}"/>
                  </c:ext>
                </c:extLst>
              </c15:ser>
            </c15:filteredBubbleSeries>
            <c15:filteredBubbleSeries>
              <c15:ser>
                <c:idx val="106"/>
                <c:order val="10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Datasheet_report!$C$110</c15:sqref>
                        </c15:formulaRef>
                      </c:ext>
                    </c:extLst>
                    <c:strCache>
                      <c:ptCount val="1"/>
                      <c:pt idx="0">
                        <c:v>MI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2.5999999999999996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4.0999999999999996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150000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B-AB88-4DBF-B0BF-B1D8538A66B1}"/>
                  </c:ext>
                </c:extLst>
              </c15:ser>
            </c15:filteredBubbleSeries>
            <c15:filteredBubbleSeries>
              <c15:ser>
                <c:idx val="107"/>
                <c:order val="10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Datasheet_report!$C$111</c15:sqref>
                        </c15:formulaRef>
                      </c:ext>
                    </c:extLst>
                    <c:strCache>
                      <c:ptCount val="1"/>
                      <c:pt idx="0">
                        <c:v>DVD exit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2.2000000000000002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3.0999999999999996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C-AB88-4DBF-B0BF-B1D8538A66B1}"/>
                  </c:ext>
                </c:extLst>
              </c15:ser>
            </c15:filteredBubbleSeries>
            <c15:filteredBubbleSeries>
              <c15:ser>
                <c:idx val="108"/>
                <c:order val="10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Datasheet_report!$C$112</c15:sqref>
                        </c15:formulaRef>
                      </c:ext>
                    </c:extLst>
                    <c:strCache>
                      <c:ptCount val="1"/>
                      <c:pt idx="0">
                        <c:v>patientenlogistiek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4.5999999999999996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4.7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D-AB88-4DBF-B0BF-B1D8538A66B1}"/>
                  </c:ext>
                </c:extLst>
              </c15:ser>
            </c15:filteredBubbleSeries>
            <c15:filteredBubbleSeries>
              <c15:ser>
                <c:idx val="109"/>
                <c:order val="10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E-AB88-4DBF-B0BF-B1D8538A66B1}"/>
                  </c:ext>
                </c:extLst>
              </c15:ser>
            </c15:filteredBubbleSeries>
            <c15:filteredBubbleSeries>
              <c15:ser>
                <c:idx val="110"/>
                <c:order val="1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F-AB88-4DBF-B0BF-B1D8538A66B1}"/>
                  </c:ext>
                </c:extLst>
              </c15:ser>
            </c15:filteredBubbleSeries>
            <c15:filteredBubbleSeries>
              <c15:ser>
                <c:idx val="111"/>
                <c:order val="1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0-AB88-4DBF-B0BF-B1D8538A66B1}"/>
                  </c:ext>
                </c:extLst>
              </c15:ser>
            </c15:filteredBubbleSeries>
            <c15:filteredBubbleSeries>
              <c15:ser>
                <c:idx val="112"/>
                <c:order val="1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1-AB88-4DBF-B0BF-B1D8538A66B1}"/>
                  </c:ext>
                </c:extLst>
              </c15:ser>
            </c15:filteredBubbleSeries>
            <c15:filteredBubbleSeries>
              <c15:ser>
                <c:idx val="113"/>
                <c:order val="1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2-AB88-4DBF-B0BF-B1D8538A66B1}"/>
                  </c:ext>
                </c:extLst>
              </c15:ser>
            </c15:filteredBubbleSeries>
            <c15:filteredBubbleSeries>
              <c15:ser>
                <c:idx val="114"/>
                <c:order val="1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3-AB88-4DBF-B0BF-B1D8538A66B1}"/>
                  </c:ext>
                </c:extLst>
              </c15:ser>
            </c15:filteredBubbleSeries>
            <c15:filteredBubbleSeries>
              <c15:ser>
                <c:idx val="115"/>
                <c:order val="1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AB88-4DBF-B0BF-B1D8538A66B1}"/>
                  </c:ext>
                </c:extLst>
              </c15:ser>
            </c15:filteredBubbleSeries>
            <c15:filteredBubbleSeries>
              <c15:ser>
                <c:idx val="116"/>
                <c:order val="1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5-AB88-4DBF-B0BF-B1D8538A66B1}"/>
                  </c:ext>
                </c:extLst>
              </c15:ser>
            </c15:filteredBubbleSeries>
            <c15:filteredBubbleSeries>
              <c15:ser>
                <c:idx val="117"/>
                <c:order val="1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6-AB88-4DBF-B0BF-B1D8538A66B1}"/>
                  </c:ext>
                </c:extLst>
              </c15:ser>
            </c15:filteredBubbleSeries>
            <c15:filteredBubbleSeries>
              <c15:ser>
                <c:idx val="118"/>
                <c:order val="1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7-AB88-4DBF-B0BF-B1D8538A66B1}"/>
                  </c:ext>
                </c:extLst>
              </c15:ser>
            </c15:filteredBubbleSeries>
            <c15:filteredBubbleSeries>
              <c15:ser>
                <c:idx val="119"/>
                <c:order val="1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8-AB88-4DBF-B0BF-B1D8538A66B1}"/>
                  </c:ext>
                </c:extLst>
              </c15:ser>
            </c15:filteredBubbleSeries>
            <c15:filteredBubbleSeries>
              <c15:ser>
                <c:idx val="120"/>
                <c:order val="1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9-AB88-4DBF-B0BF-B1D8538A66B1}"/>
                  </c:ext>
                </c:extLst>
              </c15:ser>
            </c15:filteredBubbleSeries>
            <c15:filteredBubbleSeries>
              <c15:ser>
                <c:idx val="121"/>
                <c:order val="1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A-AB88-4DBF-B0BF-B1D8538A66B1}"/>
                  </c:ext>
                </c:extLst>
              </c15:ser>
            </c15:filteredBubbleSeries>
            <c15:filteredBubbleSeries>
              <c15:ser>
                <c:idx val="122"/>
                <c:order val="1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B-AB88-4DBF-B0BF-B1D8538A66B1}"/>
                  </c:ext>
                </c:extLst>
              </c15:ser>
            </c15:filteredBubbleSeries>
            <c15:filteredBubbleSeries>
              <c15:ser>
                <c:idx val="123"/>
                <c:order val="1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C-AB88-4DBF-B0BF-B1D8538A66B1}"/>
                  </c:ext>
                </c:extLst>
              </c15:ser>
            </c15:filteredBubbleSeries>
            <c15:filteredBubbleSeries>
              <c15:ser>
                <c:idx val="124"/>
                <c:order val="1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D-AB88-4DBF-B0BF-B1D8538A66B1}"/>
                  </c:ext>
                </c:extLst>
              </c15:ser>
            </c15:filteredBubbleSeries>
            <c15:filteredBubbleSeries>
              <c15:ser>
                <c:idx val="125"/>
                <c:order val="1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E-AB88-4DBF-B0BF-B1D8538A66B1}"/>
                  </c:ext>
                </c:extLst>
              </c15:ser>
            </c15:filteredBubbleSeries>
            <c15:filteredBubbleSeries>
              <c15:ser>
                <c:idx val="126"/>
                <c:order val="1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F-AB88-4DBF-B0BF-B1D8538A66B1}"/>
                  </c:ext>
                </c:extLst>
              </c15:ser>
            </c15:filteredBubbleSeries>
            <c15:filteredBubbleSeries>
              <c15:ser>
                <c:idx val="127"/>
                <c:order val="1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0-AB88-4DBF-B0BF-B1D8538A66B1}"/>
                  </c:ext>
                </c:extLst>
              </c15:ser>
            </c15:filteredBubbleSeries>
            <c15:filteredBubbleSeries>
              <c15:ser>
                <c:idx val="128"/>
                <c:order val="1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AB88-4DBF-B0BF-B1D8538A66B1}"/>
                  </c:ext>
                </c:extLst>
              </c15:ser>
            </c15:filteredBubbleSeries>
            <c15:filteredBubbleSeries>
              <c15:ser>
                <c:idx val="129"/>
                <c:order val="1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2-AB88-4DBF-B0BF-B1D8538A66B1}"/>
                  </c:ext>
                </c:extLst>
              </c15:ser>
            </c15:filteredBubbleSeries>
            <c15:filteredBubbleSeries>
              <c15:ser>
                <c:idx val="130"/>
                <c:order val="1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3-AB88-4DBF-B0BF-B1D8538A66B1}"/>
                  </c:ext>
                </c:extLst>
              </c15:ser>
            </c15:filteredBubbleSeries>
            <c15:filteredBubbleSeries>
              <c15:ser>
                <c:idx val="131"/>
                <c:order val="1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4-AB88-4DBF-B0BF-B1D8538A66B1}"/>
                  </c:ext>
                </c:extLst>
              </c15:ser>
            </c15:filteredBubbleSeries>
            <c15:filteredBubbleSeries>
              <c15:ser>
                <c:idx val="132"/>
                <c:order val="1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5-AB88-4DBF-B0BF-B1D8538A66B1}"/>
                  </c:ext>
                </c:extLst>
              </c15:ser>
            </c15:filteredBubbleSeries>
            <c15:filteredBubbleSeries>
              <c15:ser>
                <c:idx val="133"/>
                <c:order val="1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6-AB88-4DBF-B0BF-B1D8538A66B1}"/>
                  </c:ext>
                </c:extLst>
              </c15:ser>
            </c15:filteredBubbleSeries>
            <c15:filteredBubbleSeries>
              <c15:ser>
                <c:idx val="134"/>
                <c:order val="1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7-AB88-4DBF-B0BF-B1D8538A66B1}"/>
                  </c:ext>
                </c:extLst>
              </c15:ser>
            </c15:filteredBubbleSeries>
            <c15:filteredBubbleSeries>
              <c15:ser>
                <c:idx val="135"/>
                <c:order val="1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8-AB88-4DBF-B0BF-B1D8538A66B1}"/>
                  </c:ext>
                </c:extLst>
              </c15:ser>
            </c15:filteredBubbleSeries>
            <c15:filteredBubbleSeries>
              <c15:ser>
                <c:idx val="136"/>
                <c:order val="1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9-AB88-4DBF-B0BF-B1D8538A66B1}"/>
                  </c:ext>
                </c:extLst>
              </c15:ser>
            </c15:filteredBubbleSeries>
            <c15:filteredBubbleSeries>
              <c15:ser>
                <c:idx val="137"/>
                <c:order val="1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A-AB88-4DBF-B0BF-B1D8538A66B1}"/>
                  </c:ext>
                </c:extLst>
              </c15:ser>
            </c15:filteredBubbleSeries>
            <c15:filteredBubbleSeries>
              <c15:ser>
                <c:idx val="138"/>
                <c:order val="1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B-AB88-4DBF-B0BF-B1D8538A66B1}"/>
                  </c:ext>
                </c:extLst>
              </c15:ser>
            </c15:filteredBubbleSeries>
            <c15:filteredBubbleSeries>
              <c15:ser>
                <c:idx val="139"/>
                <c:order val="1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C-AB88-4DBF-B0BF-B1D8538A66B1}"/>
                  </c:ext>
                </c:extLst>
              </c15:ser>
            </c15:filteredBubbleSeries>
            <c15:filteredBubbleSeries>
              <c15:ser>
                <c:idx val="140"/>
                <c:order val="1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D-AB88-4DBF-B0BF-B1D8538A66B1}"/>
                  </c:ext>
                </c:extLst>
              </c15:ser>
            </c15:filteredBubbleSeries>
            <c15:filteredBubbleSeries>
              <c15:ser>
                <c:idx val="141"/>
                <c:order val="1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AB88-4DBF-B0BF-B1D8538A66B1}"/>
                  </c:ext>
                </c:extLst>
              </c15:ser>
            </c15:filteredBubbleSeries>
            <c15:filteredBubbleSeries>
              <c15:ser>
                <c:idx val="142"/>
                <c:order val="1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F-AB88-4DBF-B0BF-B1D8538A66B1}"/>
                  </c:ext>
                </c:extLst>
              </c15:ser>
            </c15:filteredBubbleSeries>
            <c15:filteredBubbleSeries>
              <c15:ser>
                <c:idx val="143"/>
                <c:order val="14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0-AB88-4DBF-B0BF-B1D8538A66B1}"/>
                  </c:ext>
                </c:extLst>
              </c15:ser>
            </c15:filteredBubbleSeries>
            <c15:filteredBubbleSeries>
              <c15:ser>
                <c:idx val="144"/>
                <c:order val="14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1-AB88-4DBF-B0BF-B1D8538A66B1}"/>
                  </c:ext>
                </c:extLst>
              </c15:ser>
            </c15:filteredBubbleSeries>
            <c15:filteredBubbleSeries>
              <c15:ser>
                <c:idx val="145"/>
                <c:order val="14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2-AB88-4DBF-B0BF-B1D8538A66B1}"/>
                  </c:ext>
                </c:extLst>
              </c15:ser>
            </c15:filteredBubbleSeries>
            <c15:filteredBubbleSeries>
              <c15:ser>
                <c:idx val="146"/>
                <c:order val="14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3-AB88-4DBF-B0BF-B1D8538A66B1}"/>
                  </c:ext>
                </c:extLst>
              </c15:ser>
            </c15:filteredBubbleSeries>
            <c15:filteredBubbleSeries>
              <c15:ser>
                <c:idx val="147"/>
                <c:order val="14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4-AB88-4DBF-B0BF-B1D8538A66B1}"/>
                  </c:ext>
                </c:extLst>
              </c15:ser>
            </c15:filteredBubbleSeries>
            <c15:filteredBubbleSeries>
              <c15:ser>
                <c:idx val="148"/>
                <c:order val="14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5-AB88-4DBF-B0BF-B1D8538A66B1}"/>
                  </c:ext>
                </c:extLst>
              </c15:ser>
            </c15:filteredBubbleSeries>
            <c15:filteredBubbleSeries>
              <c15:ser>
                <c:idx val="149"/>
                <c:order val="14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6-AB88-4DBF-B0BF-B1D8538A66B1}"/>
                  </c:ext>
                </c:extLst>
              </c15:ser>
            </c15:filteredBubbleSeries>
            <c15:filteredBubbleSeries>
              <c15:ser>
                <c:idx val="150"/>
                <c:order val="15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Datasheet_report!$C$154</c15:sqref>
                        </c15:formulaRef>
                      </c:ext>
                    </c:extLst>
                    <c:strCache>
                      <c:ptCount val="1"/>
                      <c:pt idx="0">
                        <c:v>Infra OvT</c:v>
                      </c:pt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2.7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7-AB88-4DBF-B0BF-B1D8538A66B1}"/>
                  </c:ext>
                </c:extLst>
              </c15:ser>
            </c15:filteredBubbleSeries>
            <c15:filteredBubbleSeries>
              <c15:ser>
                <c:idx val="151"/>
                <c:order val="15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Datasheet_report!$C$155</c15:sqref>
                        </c15:formulaRef>
                      </c:ext>
                    </c:extLst>
                    <c:strCache>
                      <c:ptCount val="1"/>
                      <c:pt idx="0">
                        <c:v>Infra JvB</c:v>
                      </c:pt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2.7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8-AB88-4DBF-B0BF-B1D8538A66B1}"/>
                  </c:ext>
                </c:extLst>
              </c15:ser>
            </c15:filteredBubbleSeries>
            <c15:filteredBubbleSeries>
              <c15:ser>
                <c:idx val="152"/>
                <c:order val="15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Datasheet_report!$C$156</c15:sqref>
                        </c15:formulaRef>
                      </c:ext>
                    </c:extLst>
                    <c:strCache>
                      <c:ptCount val="1"/>
                      <c:pt idx="0">
                        <c:v>iShopper nieuwe versie</c:v>
                      </c:pt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2.9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9-AB88-4DBF-B0BF-B1D8538A66B1}"/>
                  </c:ext>
                </c:extLst>
              </c15:ser>
            </c15:filteredBubbleSeries>
            <c15:filteredBubbleSeries>
              <c15:ser>
                <c:idx val="153"/>
                <c:order val="15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Datasheet_report!$C$157</c15:sqref>
                        </c15:formulaRef>
                      </c:ext>
                    </c:extLst>
                    <c:strCache>
                      <c:ptCount val="1"/>
                      <c:pt idx="0">
                        <c:v>Ortec optimalisatie</c:v>
                      </c:pt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1.7000000000000002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2.9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A-AB88-4DBF-B0BF-B1D8538A66B1}"/>
                  </c:ext>
                </c:extLst>
              </c15:ser>
            </c15:filteredBubbleSeries>
            <c15:filteredBubbleSeries>
              <c15:ser>
                <c:idx val="154"/>
                <c:order val="15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Datasheet_report!$C$158</c15:sqref>
                        </c15:formulaRef>
                      </c:ext>
                    </c:extLst>
                    <c:strCache>
                      <c:ptCount val="1"/>
                      <c:pt idx="0">
                        <c:v>Parel (op Reade Infra)</c:v>
                      </c:pt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1.3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AB88-4DBF-B0BF-B1D8538A66B1}"/>
                  </c:ext>
                </c:extLst>
              </c15:ser>
            </c15:filteredBubbleSeries>
            <c15:filteredBubbleSeries>
              <c15:ser>
                <c:idx val="155"/>
                <c:order val="15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C-AB88-4DBF-B0BF-B1D8538A66B1}"/>
                  </c:ext>
                </c:extLst>
              </c15:ser>
            </c15:filteredBubbleSeries>
            <c15:filteredBubbleSeries>
              <c15:ser>
                <c:idx val="156"/>
                <c:order val="15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D-AB88-4DBF-B0BF-B1D8538A66B1}"/>
                  </c:ext>
                </c:extLst>
              </c15:ser>
            </c15:filteredBubbleSeries>
            <c15:filteredBubbleSeries>
              <c15:ser>
                <c:idx val="157"/>
                <c:order val="15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E-AB88-4DBF-B0BF-B1D8538A66B1}"/>
                  </c:ext>
                </c:extLst>
              </c15:ser>
            </c15:filteredBubbleSeries>
            <c15:filteredBubbleSeries>
              <c15:ser>
                <c:idx val="158"/>
                <c:order val="15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F-AB88-4DBF-B0BF-B1D8538A66B1}"/>
                  </c:ext>
                </c:extLst>
              </c15:ser>
            </c15:filteredBubbleSeries>
            <c15:filteredBubbleSeries>
              <c15:ser>
                <c:idx val="159"/>
                <c:order val="15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0-AB88-4DBF-B0BF-B1D8538A66B1}"/>
                  </c:ext>
                </c:extLst>
              </c15:ser>
            </c15:filteredBubbleSeries>
            <c15:filteredBubbleSeries>
              <c15:ser>
                <c:idx val="160"/>
                <c:order val="16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1-AB88-4DBF-B0BF-B1D8538A66B1}"/>
                  </c:ext>
                </c:extLst>
              </c15:ser>
            </c15:filteredBubbleSeries>
            <c15:filteredBubbleSeries>
              <c15:ser>
                <c:idx val="161"/>
                <c:order val="16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2-AB88-4DBF-B0BF-B1D8538A66B1}"/>
                  </c:ext>
                </c:extLst>
              </c15:ser>
            </c15:filteredBubbleSeries>
            <c15:filteredBubbleSeries>
              <c15:ser>
                <c:idx val="162"/>
                <c:order val="16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3-AB88-4DBF-B0BF-B1D8538A66B1}"/>
                  </c:ext>
                </c:extLst>
              </c15:ser>
            </c15:filteredBubbleSeries>
            <c15:filteredBubbleSeries>
              <c15:ser>
                <c:idx val="163"/>
                <c:order val="16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4-AB88-4DBF-B0BF-B1D8538A66B1}"/>
                  </c:ext>
                </c:extLst>
              </c15:ser>
            </c15:filteredBubbleSeries>
            <c15:filteredBubbleSeries>
              <c15:ser>
                <c:idx val="164"/>
                <c:order val="16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5-AB88-4DBF-B0BF-B1D8538A66B1}"/>
                  </c:ext>
                </c:extLst>
              </c15:ser>
            </c15:filteredBubbleSeries>
            <c15:filteredBubbleSeries>
              <c15:ser>
                <c:idx val="165"/>
                <c:order val="16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6-AB88-4DBF-B0BF-B1D8538A66B1}"/>
                  </c:ext>
                </c:extLst>
              </c15:ser>
            </c15:filteredBubbleSeries>
            <c15:filteredBubbleSeries>
              <c15:ser>
                <c:idx val="166"/>
                <c:order val="16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7-AB88-4DBF-B0BF-B1D8538A66B1}"/>
                  </c:ext>
                </c:extLst>
              </c15:ser>
            </c15:filteredBubbleSeries>
            <c15:filteredBubbleSeries>
              <c15:ser>
                <c:idx val="167"/>
                <c:order val="16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AB88-4DBF-B0BF-B1D8538A66B1}"/>
                  </c:ext>
                </c:extLst>
              </c15:ser>
            </c15:filteredBubbleSeries>
            <c15:filteredBubbleSeries>
              <c15:ser>
                <c:idx val="168"/>
                <c:order val="16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9-AB88-4DBF-B0BF-B1D8538A66B1}"/>
                  </c:ext>
                </c:extLst>
              </c15:ser>
            </c15:filteredBubbleSeries>
            <c15:filteredBubbleSeries>
              <c15:ser>
                <c:idx val="169"/>
                <c:order val="16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A-AB88-4DBF-B0BF-B1D8538A66B1}"/>
                  </c:ext>
                </c:extLst>
              </c15:ser>
            </c15:filteredBubbleSeries>
            <c15:filteredBubbleSeries>
              <c15:ser>
                <c:idx val="170"/>
                <c:order val="17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B-AB88-4DBF-B0BF-B1D8538A66B1}"/>
                  </c:ext>
                </c:extLst>
              </c15:ser>
            </c15:filteredBubbleSeries>
            <c15:filteredBubbleSeries>
              <c15:ser>
                <c:idx val="171"/>
                <c:order val="17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C-AB88-4DBF-B0BF-B1D8538A66B1}"/>
                  </c:ext>
                </c:extLst>
              </c15:ser>
            </c15:filteredBubbleSeries>
            <c15:filteredBubbleSeries>
              <c15:ser>
                <c:idx val="172"/>
                <c:order val="17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D-AB88-4DBF-B0BF-B1D8538A66B1}"/>
                  </c:ext>
                </c:extLst>
              </c15:ser>
            </c15:filteredBubbleSeries>
            <c15:filteredBubbleSeries>
              <c15:ser>
                <c:idx val="173"/>
                <c:order val="17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E-AB88-4DBF-B0BF-B1D8538A66B1}"/>
                  </c:ext>
                </c:extLst>
              </c15:ser>
            </c15:filteredBubbleSeries>
            <c15:filteredBubbleSeries>
              <c15:ser>
                <c:idx val="174"/>
                <c:order val="17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F-AB88-4DBF-B0BF-B1D8538A66B1}"/>
                  </c:ext>
                </c:extLst>
              </c15:ser>
            </c15:filteredBubbleSeries>
            <c15:filteredBubbleSeries>
              <c15:ser>
                <c:idx val="175"/>
                <c:order val="17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0-AB88-4DBF-B0BF-B1D8538A66B1}"/>
                  </c:ext>
                </c:extLst>
              </c15:ser>
            </c15:filteredBubbleSeries>
            <c15:filteredBubbleSeries>
              <c15:ser>
                <c:idx val="176"/>
                <c:order val="17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1-AB88-4DBF-B0BF-B1D8538A66B1}"/>
                  </c:ext>
                </c:extLst>
              </c15:ser>
            </c15:filteredBubbleSeries>
            <c15:filteredBubbleSeries>
              <c15:ser>
                <c:idx val="177"/>
                <c:order val="17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2-AB88-4DBF-B0BF-B1D8538A66B1}"/>
                  </c:ext>
                </c:extLst>
              </c15:ser>
            </c15:filteredBubbleSeries>
            <c15:filteredBubbleSeries>
              <c15:ser>
                <c:idx val="178"/>
                <c:order val="17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3-AB88-4DBF-B0BF-B1D8538A66B1}"/>
                  </c:ext>
                </c:extLst>
              </c15:ser>
            </c15:filteredBubbleSeries>
            <c15:filteredBubbleSeries>
              <c15:ser>
                <c:idx val="179"/>
                <c:order val="17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4-AB88-4DBF-B0BF-B1D8538A66B1}"/>
                  </c:ext>
                </c:extLst>
              </c15:ser>
            </c15:filteredBubbleSeries>
            <c15:filteredBubbleSeries>
              <c15:ser>
                <c:idx val="180"/>
                <c:order val="18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5-AB88-4DBF-B0BF-B1D8538A66B1}"/>
                  </c:ext>
                </c:extLst>
              </c15:ser>
            </c15:filteredBubbleSeries>
            <c15:filteredBubbleSeries>
              <c15:ser>
                <c:idx val="181"/>
                <c:order val="18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6-AB88-4DBF-B0BF-B1D8538A66B1}"/>
                  </c:ext>
                </c:extLst>
              </c15:ser>
            </c15:filteredBubbleSeries>
            <c15:filteredBubbleSeries>
              <c15:ser>
                <c:idx val="182"/>
                <c:order val="18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7-AB88-4DBF-B0BF-B1D8538A66B1}"/>
                  </c:ext>
                </c:extLst>
              </c15:ser>
            </c15:filteredBubbleSeries>
            <c15:filteredBubbleSeries>
              <c15:ser>
                <c:idx val="183"/>
                <c:order val="18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8-AB88-4DBF-B0BF-B1D8538A66B1}"/>
                  </c:ext>
                </c:extLst>
              </c15:ser>
            </c15:filteredBubbleSeries>
            <c15:filteredBubbleSeries>
              <c15:ser>
                <c:idx val="184"/>
                <c:order val="18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9-AB88-4DBF-B0BF-B1D8538A66B1}"/>
                  </c:ext>
                </c:extLst>
              </c15:ser>
            </c15:filteredBubbleSeries>
            <c15:filteredBubbleSeries>
              <c15:ser>
                <c:idx val="185"/>
                <c:order val="18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A-AB88-4DBF-B0BF-B1D8538A66B1}"/>
                  </c:ext>
                </c:extLst>
              </c15:ser>
            </c15:filteredBubbleSeries>
            <c15:filteredBubbleSeries>
              <c15:ser>
                <c:idx val="186"/>
                <c:order val="18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B-AB88-4DBF-B0BF-B1D8538A66B1}"/>
                  </c:ext>
                </c:extLst>
              </c15:ser>
            </c15:filteredBubbleSeries>
            <c15:filteredBubbleSeries>
              <c15:ser>
                <c:idx val="187"/>
                <c:order val="18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C-AB88-4DBF-B0BF-B1D8538A66B1}"/>
                  </c:ext>
                </c:extLst>
              </c15:ser>
            </c15:filteredBubbleSeries>
            <c15:filteredBubbleSeries>
              <c15:ser>
                <c:idx val="188"/>
                <c:order val="18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D-AB88-4DBF-B0BF-B1D8538A66B1}"/>
                  </c:ext>
                </c:extLst>
              </c15:ser>
            </c15:filteredBubbleSeries>
            <c15:filteredBubbleSeries>
              <c15:ser>
                <c:idx val="189"/>
                <c:order val="18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E-AB88-4DBF-B0BF-B1D8538A66B1}"/>
                  </c:ext>
                </c:extLst>
              </c15:ser>
            </c15:filteredBubbleSeries>
            <c15:filteredBubbleSeries>
              <c15:ser>
                <c:idx val="190"/>
                <c:order val="19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F-AB88-4DBF-B0BF-B1D8538A66B1}"/>
                  </c:ext>
                </c:extLst>
              </c15:ser>
            </c15:filteredBubbleSeries>
            <c15:filteredBubbleSeries>
              <c15:ser>
                <c:idx val="191"/>
                <c:order val="19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0-AB88-4DBF-B0BF-B1D8538A66B1}"/>
                  </c:ext>
                </c:extLst>
              </c15:ser>
            </c15:filteredBubbleSeries>
            <c15:filteredBubbleSeries>
              <c15:ser>
                <c:idx val="192"/>
                <c:order val="19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1-AB88-4DBF-B0BF-B1D8538A66B1}"/>
                  </c:ext>
                </c:extLst>
              </c15:ser>
            </c15:filteredBubbleSeries>
            <c15:filteredBubbleSeries>
              <c15:ser>
                <c:idx val="193"/>
                <c:order val="19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2-AB88-4DBF-B0BF-B1D8538A66B1}"/>
                  </c:ext>
                </c:extLst>
              </c15:ser>
            </c15:filteredBubbleSeries>
            <c15:filteredBubbleSeries>
              <c15:ser>
                <c:idx val="194"/>
                <c:order val="19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3-AB88-4DBF-B0BF-B1D8538A66B1}"/>
                  </c:ext>
                </c:extLst>
              </c15:ser>
            </c15:filteredBubbleSeries>
            <c15:filteredBubbleSeries>
              <c15:ser>
                <c:idx val="195"/>
                <c:order val="19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4-AB88-4DBF-B0BF-B1D8538A66B1}"/>
                  </c:ext>
                </c:extLst>
              </c15:ser>
            </c15:filteredBubbleSeries>
            <c15:filteredBubbleSeries>
              <c15:ser>
                <c:idx val="196"/>
                <c:order val="19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Datasheet_report!$C$200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5-AB88-4DBF-B0BF-B1D8538A66B1}"/>
                  </c:ext>
                </c:extLst>
              </c15:ser>
            </c15:filteredBubbleSeries>
            <c15:filteredBubbleSeries>
              <c15:ser>
                <c:idx val="197"/>
                <c:order val="19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Datasheet_report!$C$201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6-AB88-4DBF-B0BF-B1D8538A66B1}"/>
                  </c:ext>
                </c:extLst>
              </c15:ser>
            </c15:filteredBubbleSeries>
            <c15:filteredBubbleSeries>
              <c15:ser>
                <c:idx val="198"/>
                <c:order val="19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Datasheet_report!$C$202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7-AB88-4DBF-B0BF-B1D8538A66B1}"/>
                  </c:ext>
                </c:extLst>
              </c15:ser>
            </c15:filteredBubbleSeries>
            <c15:filteredBubbleSeries>
              <c15:ser>
                <c:idx val="199"/>
                <c:order val="19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8-AB88-4DBF-B0BF-B1D8538A66B1}"/>
                  </c:ext>
                </c:extLst>
              </c15:ser>
            </c15:filteredBubbleSeries>
          </c:ext>
        </c:extLst>
      </c:bubbleChart>
      <c:valAx>
        <c:axId val="125819520"/>
        <c:scaling>
          <c:orientation val="maxMin"/>
          <c:max val="5"/>
          <c:min val="1"/>
        </c:scaling>
        <c:delete val="0"/>
        <c:axPos val="b"/>
        <c:majorGridlines/>
        <c:title>
          <c:tx>
            <c:strRef>
              <c:f>Datasheet_report!$D$3</c:f>
              <c:strCache>
                <c:ptCount val="1"/>
                <c:pt idx="0">
                  <c:v>Risico</c:v>
                </c:pt>
              </c:strCache>
            </c:strRef>
          </c:tx>
          <c:overlay val="0"/>
        </c:title>
        <c:numFmt formatCode="0" sourceLinked="0"/>
        <c:majorTickMark val="out"/>
        <c:minorTickMark val="none"/>
        <c:tickLblPos val="nextTo"/>
        <c:crossAx val="125911808"/>
        <c:crosses val="autoZero"/>
        <c:crossBetween val="midCat"/>
        <c:majorUnit val="2"/>
      </c:valAx>
      <c:valAx>
        <c:axId val="125911808"/>
        <c:scaling>
          <c:orientation val="minMax"/>
          <c:max val="5"/>
          <c:min val="1"/>
        </c:scaling>
        <c:delete val="0"/>
        <c:axPos val="l"/>
        <c:majorGridlines/>
        <c:title>
          <c:tx>
            <c:strRef>
              <c:f>Datasheet_report!$E$3</c:f>
              <c:strCache>
                <c:ptCount val="1"/>
                <c:pt idx="0">
                  <c:v>Waarde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125819520"/>
        <c:crosses val="max"/>
        <c:crossBetween val="midCat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100"/>
          <c:order val="100"/>
          <c:tx>
            <c:strRef>
              <c:f>Datasheet_report!$C$104</c:f>
              <c:strCache>
                <c:ptCount val="1"/>
                <c:pt idx="0">
                  <c:v>Medicijnkarren 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tx>
                <c:strRef>
                  <c:f>Datasheet_report!$C$104</c:f>
                  <c:strCache>
                    <c:ptCount val="1"/>
                    <c:pt idx="0">
                      <c:v>Medicijnkarren 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</a:defRPr>
                  </a:pPr>
                  <a:endParaRPr lang="nl-NL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{062A27E2-9F88-4483-B14A-F8D8DE16F003}</c15:txfldGUID>
                      <c15:f>Datasheet_report!$C$104</c15:f>
                      <c15:dlblFieldTableCache>
                        <c:ptCount val="1"/>
                        <c:pt idx="0">
                          <c:v>Medicijnkarren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A28-4762-995B-E3AB710CA1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Datasheet_report!$D$104</c:f>
              <c:numCache>
                <c:formatCode>0.00</c:formatCode>
                <c:ptCount val="1"/>
                <c:pt idx="0">
                  <c:v>1.8000000000000003</c:v>
                </c:pt>
              </c:numCache>
            </c:numRef>
          </c:xVal>
          <c:yVal>
            <c:numRef>
              <c:f>Datasheet_report!$E$104</c:f>
              <c:numCache>
                <c:formatCode>0.00</c:formatCode>
                <c:ptCount val="1"/>
                <c:pt idx="0">
                  <c:v>2.9999999999999996</c:v>
                </c:pt>
              </c:numCache>
            </c:numRef>
          </c:yVal>
          <c:bubbleSize>
            <c:numRef>
              <c:f>Datasheet_report!$F$104</c:f>
              <c:numCache>
                <c:formatCode>0.00</c:formatCode>
                <c:ptCount val="1"/>
                <c:pt idx="0">
                  <c:v>200000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2A28-4762-995B-E3AB710CA158}"/>
            </c:ext>
          </c:extLst>
        </c:ser>
        <c:ser>
          <c:idx val="101"/>
          <c:order val="101"/>
          <c:tx>
            <c:strRef>
              <c:f>Datasheet_report!$C$105</c:f>
              <c:strCache>
                <c:ptCount val="1"/>
                <c:pt idx="0">
                  <c:v>iShopper in AFAS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157518368612896"/>
                  <c:y val="-8.828338632310379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28-4762-995B-E3AB710CA1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Datasheet_report!$D$105</c:f>
              <c:numCache>
                <c:formatCode>0.00</c:formatCode>
                <c:ptCount val="1"/>
                <c:pt idx="0">
                  <c:v>2.4000000000000004</c:v>
                </c:pt>
              </c:numCache>
            </c:numRef>
          </c:xVal>
          <c:yVal>
            <c:numRef>
              <c:f>Datasheet_report!$E$105</c:f>
              <c:numCache>
                <c:formatCode>0.00</c:formatCode>
                <c:ptCount val="1"/>
                <c:pt idx="0">
                  <c:v>3.8999999999999995</c:v>
                </c:pt>
              </c:numCache>
            </c:numRef>
          </c:yVal>
          <c:bubbleSize>
            <c:numRef>
              <c:f>Datasheet_report!$F$105</c:f>
              <c:numCache>
                <c:formatCode>0.00</c:formatCode>
                <c:ptCount val="1"/>
                <c:pt idx="0">
                  <c:v>100000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2A28-4762-995B-E3AB710CA158}"/>
            </c:ext>
          </c:extLst>
        </c:ser>
        <c:ser>
          <c:idx val="102"/>
          <c:order val="102"/>
          <c:tx>
            <c:strRef>
              <c:f>Datasheet_report!$C$106</c:f>
              <c:strCache>
                <c:ptCount val="1"/>
                <c:pt idx="0">
                  <c:v>Facturatieproces in AFAS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Datasheet_report!$D$106</c:f>
              <c:numCache>
                <c:formatCode>0.00</c:formatCode>
                <c:ptCount val="1"/>
                <c:pt idx="0">
                  <c:v>1.6000000000000003</c:v>
                </c:pt>
              </c:numCache>
            </c:numRef>
          </c:xVal>
          <c:yVal>
            <c:numRef>
              <c:f>Datasheet_report!$E$106</c:f>
              <c:numCache>
                <c:formatCode>0.00</c:formatCode>
                <c:ptCount val="1"/>
                <c:pt idx="0">
                  <c:v>3.7999999999999994</c:v>
                </c:pt>
              </c:numCache>
            </c:numRef>
          </c:yVal>
          <c:bubbleSize>
            <c:numRef>
              <c:f>Datasheet_report!$F$106</c:f>
              <c:numCache>
                <c:formatCode>0.00</c:formatCode>
                <c:ptCount val="1"/>
                <c:pt idx="0">
                  <c:v>100000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2A28-4762-995B-E3AB710CA158}"/>
            </c:ext>
          </c:extLst>
        </c:ser>
        <c:ser>
          <c:idx val="103"/>
          <c:order val="103"/>
          <c:tx>
            <c:strRef>
              <c:f>Datasheet_report!$C$107</c:f>
              <c:strCache>
                <c:ptCount val="1"/>
                <c:pt idx="0">
                  <c:v>Functiehuis  (HR)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Datasheet_report!$D$107</c:f>
              <c:numCache>
                <c:formatCode>0.00</c:formatCode>
                <c:ptCount val="1"/>
                <c:pt idx="0">
                  <c:v>2.8</c:v>
                </c:pt>
              </c:numCache>
            </c:numRef>
          </c:xVal>
          <c:yVal>
            <c:numRef>
              <c:f>Datasheet_report!$E$107</c:f>
              <c:numCache>
                <c:formatCode>0.00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Datasheet_report!$F$107</c:f>
              <c:numCache>
                <c:formatCode>0.00</c:formatCode>
                <c:ptCount val="1"/>
                <c:pt idx="0">
                  <c:v>100000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2A28-4762-995B-E3AB710CA158}"/>
            </c:ext>
          </c:extLst>
        </c:ser>
        <c:ser>
          <c:idx val="104"/>
          <c:order val="104"/>
          <c:tx>
            <c:strRef>
              <c:f>Datasheet_report!$C$108</c:f>
              <c:strCache>
                <c:ptCount val="1"/>
                <c:pt idx="0">
                  <c:v>Indiensttreed (HR en ICT)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Datasheet_report!$D$108</c:f>
              <c:numCache>
                <c:formatCode>0.00</c:formatCode>
                <c:ptCount val="1"/>
                <c:pt idx="0">
                  <c:v>2.5999999999999996</c:v>
                </c:pt>
              </c:numCache>
            </c:numRef>
          </c:xVal>
          <c:yVal>
            <c:numRef>
              <c:f>Datasheet_report!$E$108</c:f>
              <c:numCache>
                <c:formatCode>0.00</c:formatCode>
                <c:ptCount val="1"/>
                <c:pt idx="0">
                  <c:v>4.1999999999999993</c:v>
                </c:pt>
              </c:numCache>
            </c:numRef>
          </c:yVal>
          <c:bubbleSize>
            <c:numRef>
              <c:f>Datasheet_report!$F$108</c:f>
              <c:numCache>
                <c:formatCode>0.00</c:formatCode>
                <c:ptCount val="1"/>
                <c:pt idx="0">
                  <c:v>100000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2A28-4762-995B-E3AB710CA158}"/>
            </c:ext>
          </c:extLst>
        </c:ser>
        <c:ser>
          <c:idx val="105"/>
          <c:order val="105"/>
          <c:tx>
            <c:strRef>
              <c:f>Datasheet_report!$C$109</c:f>
              <c:strCache>
                <c:ptCount val="1"/>
                <c:pt idx="0">
                  <c:v>ISM (ICT processen op orde)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Datasheet_report!$D$109</c:f>
              <c:numCache>
                <c:formatCode>0.00</c:formatCode>
                <c:ptCount val="1"/>
                <c:pt idx="0">
                  <c:v>1.4000000000000001</c:v>
                </c:pt>
              </c:numCache>
            </c:numRef>
          </c:xVal>
          <c:yVal>
            <c:numRef>
              <c:f>Datasheet_report!$E$109</c:f>
              <c:numCache>
                <c:formatCode>0.00</c:formatCode>
                <c:ptCount val="1"/>
                <c:pt idx="0">
                  <c:v>3.5999999999999996</c:v>
                </c:pt>
              </c:numCache>
            </c:numRef>
          </c:yVal>
          <c:bubbleSize>
            <c:numRef>
              <c:f>Datasheet_report!$F$109</c:f>
              <c:numCache>
                <c:formatCode>0.00</c:formatCode>
                <c:ptCount val="1"/>
                <c:pt idx="0">
                  <c:v>100000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2A28-4762-995B-E3AB710CA158}"/>
            </c:ext>
          </c:extLst>
        </c:ser>
        <c:ser>
          <c:idx val="106"/>
          <c:order val="106"/>
          <c:tx>
            <c:strRef>
              <c:f>Datasheet_report!$C$110</c:f>
              <c:strCache>
                <c:ptCount val="1"/>
                <c:pt idx="0">
                  <c:v>MI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Datasheet_report!$D$110</c:f>
              <c:numCache>
                <c:formatCode>0.00</c:formatCode>
                <c:ptCount val="1"/>
                <c:pt idx="0">
                  <c:v>2.5999999999999996</c:v>
                </c:pt>
              </c:numCache>
            </c:numRef>
          </c:xVal>
          <c:yVal>
            <c:numRef>
              <c:f>Datasheet_report!$E$110</c:f>
              <c:numCache>
                <c:formatCode>0.00</c:formatCode>
                <c:ptCount val="1"/>
                <c:pt idx="0">
                  <c:v>4.0999999999999996</c:v>
                </c:pt>
              </c:numCache>
            </c:numRef>
          </c:yVal>
          <c:bubbleSize>
            <c:numRef>
              <c:f>Datasheet_report!$F$110</c:f>
              <c:numCache>
                <c:formatCode>0.00</c:formatCode>
                <c:ptCount val="1"/>
                <c:pt idx="0">
                  <c:v>150000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2A28-4762-995B-E3AB710CA158}"/>
            </c:ext>
          </c:extLst>
        </c:ser>
        <c:ser>
          <c:idx val="107"/>
          <c:order val="107"/>
          <c:tx>
            <c:strRef>
              <c:f>Datasheet_report!$C$111</c:f>
              <c:strCache>
                <c:ptCount val="1"/>
                <c:pt idx="0">
                  <c:v>DVD exit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Datasheet_report!$D$111</c:f>
              <c:numCache>
                <c:formatCode>0.00</c:formatCode>
                <c:ptCount val="1"/>
                <c:pt idx="0">
                  <c:v>2.2000000000000002</c:v>
                </c:pt>
              </c:numCache>
            </c:numRef>
          </c:xVal>
          <c:yVal>
            <c:numRef>
              <c:f>Datasheet_report!$E$111</c:f>
              <c:numCache>
                <c:formatCode>0.00</c:formatCode>
                <c:ptCount val="1"/>
                <c:pt idx="0">
                  <c:v>3.0999999999999996</c:v>
                </c:pt>
              </c:numCache>
            </c:numRef>
          </c:yVal>
          <c:bubbleSize>
            <c:numRef>
              <c:f>Datasheet_report!$F$111</c:f>
              <c:numCache>
                <c:formatCode>0.00</c:formatCode>
                <c:ptCount val="1"/>
                <c:pt idx="0">
                  <c:v>50000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2A28-4762-995B-E3AB710CA158}"/>
            </c:ext>
          </c:extLst>
        </c:ser>
        <c:ser>
          <c:idx val="108"/>
          <c:order val="108"/>
          <c:tx>
            <c:strRef>
              <c:f>Datasheet_report!$C$112</c:f>
              <c:strCache>
                <c:ptCount val="1"/>
                <c:pt idx="0">
                  <c:v>patientenlogistiek</c:v>
                </c:pt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Datasheet_report!$D$112</c:f>
              <c:numCache>
                <c:formatCode>0.00</c:formatCode>
                <c:ptCount val="1"/>
                <c:pt idx="0">
                  <c:v>4.5999999999999996</c:v>
                </c:pt>
              </c:numCache>
            </c:numRef>
          </c:xVal>
          <c:yVal>
            <c:numRef>
              <c:f>Datasheet_report!$E$112</c:f>
              <c:numCache>
                <c:formatCode>0.00</c:formatCode>
                <c:ptCount val="1"/>
                <c:pt idx="0">
                  <c:v>4.7</c:v>
                </c:pt>
              </c:numCache>
            </c:numRef>
          </c:yVal>
          <c:bubbleSize>
            <c:numRef>
              <c:f>Datasheet_report!$F$112</c:f>
              <c:numCache>
                <c:formatCode>0.00</c:formatCode>
                <c:ptCount val="1"/>
                <c:pt idx="0">
                  <c:v>500000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2A28-4762-995B-E3AB710CA158}"/>
            </c:ext>
          </c:extLst>
        </c:ser>
        <c:ser>
          <c:idx val="109"/>
          <c:order val="109"/>
          <c:tx>
            <c:strRef>
              <c:f>Datasheet_report!$C$113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Datasheet_report!$E$113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Datasheet_report!$F$113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2A28-4762-995B-E3AB710CA158}"/>
            </c:ext>
          </c:extLst>
        </c:ser>
        <c:ser>
          <c:idx val="110"/>
          <c:order val="110"/>
          <c:tx>
            <c:strRef>
              <c:f>Datasheet_report!$C$114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Datasheet_report!$E$114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Datasheet_report!$F$114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2A28-4762-995B-E3AB710CA158}"/>
            </c:ext>
          </c:extLst>
        </c:ser>
        <c:ser>
          <c:idx val="111"/>
          <c:order val="111"/>
          <c:tx>
            <c:strRef>
              <c:f>Datasheet_report!$C$115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Datasheet_report!$E$115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Datasheet_report!$F$115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2A28-4762-995B-E3AB710CA158}"/>
            </c:ext>
          </c:extLst>
        </c:ser>
        <c:ser>
          <c:idx val="112"/>
          <c:order val="112"/>
          <c:tx>
            <c:strRef>
              <c:f>Datasheet_report!$C$116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Datasheet_report!$F$116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2A28-4762-995B-E3AB710CA158}"/>
            </c:ext>
          </c:extLst>
        </c:ser>
        <c:ser>
          <c:idx val="113"/>
          <c:order val="113"/>
          <c:tx>
            <c:strRef>
              <c:f>Datasheet_report!$C$117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Datasheet_report!$E$117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Datasheet_report!$F$117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2A28-4762-995B-E3AB710CA158}"/>
            </c:ext>
          </c:extLst>
        </c:ser>
        <c:ser>
          <c:idx val="114"/>
          <c:order val="114"/>
          <c:tx>
            <c:strRef>
              <c:f>Datasheet_report!$C$118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Datasheet_report!$E$118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Datasheet_report!$F$118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2A28-4762-995B-E3AB710CA158}"/>
            </c:ext>
          </c:extLst>
        </c:ser>
        <c:ser>
          <c:idx val="115"/>
          <c:order val="115"/>
          <c:tx>
            <c:strRef>
              <c:f>Datasheet_report!$C$119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Datasheet_report!$D$119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Datasheet_report!$E$119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Datasheet_report!$F$119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2A28-4762-995B-E3AB710CA158}"/>
            </c:ext>
          </c:extLst>
        </c:ser>
        <c:ser>
          <c:idx val="116"/>
          <c:order val="116"/>
          <c:tx>
            <c:strRef>
              <c:f>Datasheet_report!$C$120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2A28-4762-995B-E3AB710CA158}"/>
            </c:ext>
          </c:extLst>
        </c:ser>
        <c:ser>
          <c:idx val="117"/>
          <c:order val="117"/>
          <c:tx>
            <c:strRef>
              <c:f>Datasheet_report!$C$121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2A28-4762-995B-E3AB710CA158}"/>
            </c:ext>
          </c:extLst>
        </c:ser>
        <c:ser>
          <c:idx val="118"/>
          <c:order val="118"/>
          <c:tx>
            <c:strRef>
              <c:f>Datasheet_report!$C$122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2A28-4762-995B-E3AB710CA158}"/>
            </c:ext>
          </c:extLst>
        </c:ser>
        <c:ser>
          <c:idx val="119"/>
          <c:order val="119"/>
          <c:tx>
            <c:strRef>
              <c:f>Datasheet_report!$C$123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2A28-4762-995B-E3AB710CA158}"/>
            </c:ext>
          </c:extLst>
        </c:ser>
        <c:ser>
          <c:idx val="120"/>
          <c:order val="120"/>
          <c:tx>
            <c:strRef>
              <c:f>Datasheet_report!$C$124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2A28-4762-995B-E3AB710CA158}"/>
            </c:ext>
          </c:extLst>
        </c:ser>
        <c:ser>
          <c:idx val="121"/>
          <c:order val="121"/>
          <c:tx>
            <c:strRef>
              <c:f>Datasheet_report!$C$125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2A28-4762-995B-E3AB710CA158}"/>
            </c:ext>
          </c:extLst>
        </c:ser>
        <c:ser>
          <c:idx val="122"/>
          <c:order val="122"/>
          <c:tx>
            <c:strRef>
              <c:f>Datasheet_report!$C$126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2A28-4762-995B-E3AB710CA158}"/>
            </c:ext>
          </c:extLst>
        </c:ser>
        <c:ser>
          <c:idx val="123"/>
          <c:order val="123"/>
          <c:tx>
            <c:strRef>
              <c:f>Datasheet_report!$C$127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2A28-4762-995B-E3AB710CA158}"/>
            </c:ext>
          </c:extLst>
        </c:ser>
        <c:ser>
          <c:idx val="124"/>
          <c:order val="124"/>
          <c:tx>
            <c:strRef>
              <c:f>Datasheet_report!$C$128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2A28-4762-995B-E3AB710CA158}"/>
            </c:ext>
          </c:extLst>
        </c:ser>
        <c:ser>
          <c:idx val="125"/>
          <c:order val="125"/>
          <c:tx>
            <c:strRef>
              <c:f>Datasheet_report!$C$129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Datasheet_report!$D$129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Datasheet_report!$E$129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Datasheet_report!$F$129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2A28-4762-995B-E3AB710CA158}"/>
            </c:ext>
          </c:extLst>
        </c:ser>
        <c:ser>
          <c:idx val="126"/>
          <c:order val="126"/>
          <c:tx>
            <c:strRef>
              <c:f>Datasheet_report!$C$130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2A28-4762-995B-E3AB710CA158}"/>
            </c:ext>
          </c:extLst>
        </c:ser>
        <c:ser>
          <c:idx val="127"/>
          <c:order val="127"/>
          <c:tx>
            <c:strRef>
              <c:f>Datasheet_report!$C$131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2A28-4762-995B-E3AB710CA158}"/>
            </c:ext>
          </c:extLst>
        </c:ser>
        <c:ser>
          <c:idx val="128"/>
          <c:order val="128"/>
          <c:tx>
            <c:strRef>
              <c:f>Datasheet_report!$C$132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2A28-4762-995B-E3AB710CA158}"/>
            </c:ext>
          </c:extLst>
        </c:ser>
        <c:ser>
          <c:idx val="129"/>
          <c:order val="129"/>
          <c:tx>
            <c:strRef>
              <c:f>Datasheet_report!$C$133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2A28-4762-995B-E3AB710CA158}"/>
            </c:ext>
          </c:extLst>
        </c:ser>
        <c:ser>
          <c:idx val="130"/>
          <c:order val="130"/>
          <c:tx>
            <c:strRef>
              <c:f>Datasheet_report!$C$134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2A28-4762-995B-E3AB710CA158}"/>
            </c:ext>
          </c:extLst>
        </c:ser>
        <c:ser>
          <c:idx val="131"/>
          <c:order val="131"/>
          <c:tx>
            <c:strRef>
              <c:f>Datasheet_report!$C$135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2A28-4762-995B-E3AB710CA158}"/>
            </c:ext>
          </c:extLst>
        </c:ser>
        <c:ser>
          <c:idx val="132"/>
          <c:order val="132"/>
          <c:tx>
            <c:strRef>
              <c:f>Datasheet_report!$C$136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2A28-4762-995B-E3AB710CA158}"/>
            </c:ext>
          </c:extLst>
        </c:ser>
        <c:ser>
          <c:idx val="133"/>
          <c:order val="133"/>
          <c:tx>
            <c:strRef>
              <c:f>Datasheet_report!$C$137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2A28-4762-995B-E3AB710CA158}"/>
            </c:ext>
          </c:extLst>
        </c:ser>
        <c:ser>
          <c:idx val="134"/>
          <c:order val="134"/>
          <c:tx>
            <c:strRef>
              <c:f>Datasheet_report!$C$138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4-2A28-4762-995B-E3AB710CA158}"/>
            </c:ext>
          </c:extLst>
        </c:ser>
        <c:ser>
          <c:idx val="135"/>
          <c:order val="135"/>
          <c:tx>
            <c:strRef>
              <c:f>Datasheet_report!$C$139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Datasheet_report!$D$139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Datasheet_report!$E$139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Datasheet_report!$F$139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2A28-4762-995B-E3AB710CA158}"/>
            </c:ext>
          </c:extLst>
        </c:ser>
        <c:ser>
          <c:idx val="136"/>
          <c:order val="136"/>
          <c:tx>
            <c:strRef>
              <c:f>Datasheet_report!$C$140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6-2A28-4762-995B-E3AB710CA158}"/>
            </c:ext>
          </c:extLst>
        </c:ser>
        <c:ser>
          <c:idx val="137"/>
          <c:order val="137"/>
          <c:tx>
            <c:strRef>
              <c:f>Datasheet_report!$C$141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2A28-4762-995B-E3AB710CA158}"/>
            </c:ext>
          </c:extLst>
        </c:ser>
        <c:ser>
          <c:idx val="138"/>
          <c:order val="138"/>
          <c:tx>
            <c:strRef>
              <c:f>Datasheet_report!$C$142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2A28-4762-995B-E3AB710CA158}"/>
            </c:ext>
          </c:extLst>
        </c:ser>
        <c:ser>
          <c:idx val="139"/>
          <c:order val="139"/>
          <c:tx>
            <c:strRef>
              <c:f>Datasheet_report!$C$143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2A28-4762-995B-E3AB710CA158}"/>
            </c:ext>
          </c:extLst>
        </c:ser>
        <c:ser>
          <c:idx val="140"/>
          <c:order val="140"/>
          <c:tx>
            <c:strRef>
              <c:f>Datasheet_report!$C$144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2A28-4762-995B-E3AB710CA158}"/>
            </c:ext>
          </c:extLst>
        </c:ser>
        <c:ser>
          <c:idx val="141"/>
          <c:order val="141"/>
          <c:tx>
            <c:strRef>
              <c:f>Datasheet_report!$C$145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2A28-4762-995B-E3AB710CA158}"/>
            </c:ext>
          </c:extLst>
        </c:ser>
        <c:ser>
          <c:idx val="142"/>
          <c:order val="142"/>
          <c:tx>
            <c:strRef>
              <c:f>Datasheet_report!$C$146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2A28-4762-995B-E3AB710CA158}"/>
            </c:ext>
          </c:extLst>
        </c:ser>
        <c:ser>
          <c:idx val="143"/>
          <c:order val="143"/>
          <c:tx>
            <c:strRef>
              <c:f>Datasheet_report!$C$147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2A28-4762-995B-E3AB710CA158}"/>
            </c:ext>
          </c:extLst>
        </c:ser>
        <c:ser>
          <c:idx val="144"/>
          <c:order val="144"/>
          <c:tx>
            <c:strRef>
              <c:f>Datasheet_report!$C$148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2A28-4762-995B-E3AB710CA158}"/>
            </c:ext>
          </c:extLst>
        </c:ser>
        <c:ser>
          <c:idx val="145"/>
          <c:order val="145"/>
          <c:tx>
            <c:strRef>
              <c:f>Datasheet_report!$C$149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Datasheet_report!$D$149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Datasheet_report!$E$149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Datasheet_report!$F$149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2A28-4762-995B-E3AB710CA158}"/>
            </c:ext>
          </c:extLst>
        </c:ser>
        <c:ser>
          <c:idx val="146"/>
          <c:order val="146"/>
          <c:tx>
            <c:strRef>
              <c:f>Datasheet_report!$C$150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Datasheet_report!$E$150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Datasheet_report!$F$150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2A28-4762-995B-E3AB710CA158}"/>
            </c:ext>
          </c:extLst>
        </c:ser>
        <c:ser>
          <c:idx val="147"/>
          <c:order val="147"/>
          <c:tx>
            <c:strRef>
              <c:f>Datasheet_report!$C$151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Datasheet_report!$E$151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Datasheet_report!$F$151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2A28-4762-995B-E3AB710CA158}"/>
            </c:ext>
          </c:extLst>
        </c:ser>
        <c:ser>
          <c:idx val="148"/>
          <c:order val="148"/>
          <c:tx>
            <c:strRef>
              <c:f>Datasheet_report!$C$152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Datasheet_report!$E$152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Datasheet_report!$F$152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2A28-4762-995B-E3AB710CA158}"/>
            </c:ext>
          </c:extLst>
        </c:ser>
        <c:ser>
          <c:idx val="149"/>
          <c:order val="149"/>
          <c:tx>
            <c:strRef>
              <c:f>Datasheet_report!$C$153</c:f>
              <c:strCache>
                <c:ptCount val="1"/>
              </c:strCache>
            </c:strRef>
          </c:tx>
          <c:spPr>
            <a:solidFill>
              <a:srgbClr val="00A1DE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Datasheet_report!$E$153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2A28-4762-995B-E3AB710CA158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bubbleScale val="25"/>
        <c:showNegBubbles val="0"/>
        <c:axId val="132895488"/>
        <c:axId val="132897408"/>
        <c:extLst>
          <c:ext xmlns:c15="http://schemas.microsoft.com/office/drawing/2012/chart" uri="{02D57815-91ED-43cb-92C2-25804820EDAC}">
            <c15:filteredBubbl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Datasheet_report!$C$4</c15:sqref>
                        </c15:formulaRef>
                      </c:ext>
                    </c:extLst>
                    <c:strCache>
                      <c:ptCount val="1"/>
                      <c:pt idx="0">
                        <c:v>2FA op PC's </c:v>
                      </c:pt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Datasheet_report!$D$4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1.8000000000000005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Datasheet_report!$E$4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3.9999999999999996</c:v>
                      </c:pt>
                    </c:numCache>
                  </c:numRef>
                </c:yVal>
                <c:bubbleSize>
                  <c:numRef>
                    <c:extLst>
                      <c:ext uri="{02D57815-91ED-43cb-92C2-25804820EDAC}">
                        <c15:formulaRef>
                          <c15:sqref>Datasheet_report!$F$4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200000</c:v>
                      </c:pt>
                    </c:numCache>
                  </c:numRef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34-2A28-4762-995B-E3AB710CA158}"/>
                  </c:ext>
                </c:extLst>
              </c15:ser>
            </c15:filteredBubbleSeries>
            <c15:filteredBubbl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</c15:sqref>
                        </c15:formulaRef>
                      </c:ext>
                    </c:extLst>
                    <c:strCache>
                      <c:ptCount val="1"/>
                      <c:pt idx="0">
                        <c:v>2FA op webmail</c:v>
                      </c:pt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3.9999999999999996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2A28-4762-995B-E3AB710CA158}"/>
                  </c:ext>
                </c:extLst>
              </c15:ser>
            </c15:filteredBubbleSeries>
            <c15:filteredBubbl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2A28-4762-995B-E3AB710CA158}"/>
                  </c:ext>
                </c:extLst>
              </c15:ser>
            </c15:filteredBubbleSeries>
            <c15:filteredBubbl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2A28-4762-995B-E3AB710CA158}"/>
                  </c:ext>
                </c:extLst>
              </c15:ser>
            </c15:filteredBubbleSeries>
            <c15:filteredBubbl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2A28-4762-995B-E3AB710CA158}"/>
                  </c:ext>
                </c:extLst>
              </c15:ser>
            </c15:filteredBubbleSeries>
            <c15:filteredBubbl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2A28-4762-995B-E3AB710CA158}"/>
                  </c:ext>
                </c:extLst>
              </c15:ser>
            </c15:filteredBubbleSeries>
            <c15:filteredBubbl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A-2A28-4762-995B-E3AB710CA158}"/>
                  </c:ext>
                </c:extLst>
              </c15:ser>
            </c15:filteredBubbleSeries>
            <c15:filteredBubbl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B-2A28-4762-995B-E3AB710CA158}"/>
                  </c:ext>
                </c:extLst>
              </c15:ser>
            </c15:filteredBubbleSeries>
            <c15:filteredBubbl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C-2A28-4762-995B-E3AB710CA158}"/>
                  </c:ext>
                </c:extLst>
              </c15:ser>
            </c15:filteredBubbleSeries>
            <c15:filteredBubbl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D-2A28-4762-995B-E3AB710CA158}"/>
                  </c:ext>
                </c:extLst>
              </c15:ser>
            </c15:filteredBubbleSeries>
            <c15:filteredBubbl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2A28-4762-995B-E3AB710CA158}"/>
                  </c:ext>
                </c:extLst>
              </c15:ser>
            </c15:filteredBubbleSeries>
            <c15:filteredBubbl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F-2A28-4762-995B-E3AB710CA158}"/>
                  </c:ext>
                </c:extLst>
              </c15:ser>
            </c15:filteredBubbleSeries>
            <c15:filteredBubbl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2A28-4762-995B-E3AB710CA158}"/>
                  </c:ext>
                </c:extLst>
              </c15:ser>
            </c15:filteredBubbleSeries>
            <c15:filteredBubbl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1-2A28-4762-995B-E3AB710CA158}"/>
                  </c:ext>
                </c:extLst>
              </c15:ser>
            </c15:filteredBubbleSeries>
            <c15:filteredBubbl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2-2A28-4762-995B-E3AB710CA158}"/>
                  </c:ext>
                </c:extLst>
              </c15:ser>
            </c15:filteredBubbleSeries>
            <c15:filteredBubbl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3-2A28-4762-995B-E3AB710CA158}"/>
                  </c:ext>
                </c:extLst>
              </c15:ser>
            </c15:filteredBubbleSeries>
            <c15:filteredBubbl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4-2A28-4762-995B-E3AB710CA158}"/>
                  </c:ext>
                </c:extLst>
              </c15:ser>
            </c15:filteredBubbleSeries>
            <c15:filteredBubbl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2A28-4762-995B-E3AB710CA158}"/>
                  </c:ext>
                </c:extLst>
              </c15:ser>
            </c15:filteredBubbleSeries>
            <c15:filteredBubbl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6-2A28-4762-995B-E3AB710CA158}"/>
                  </c:ext>
                </c:extLst>
              </c15:ser>
            </c15:filteredBubbleSeries>
            <c15:filteredBubbl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7-2A28-4762-995B-E3AB710CA158}"/>
                  </c:ext>
                </c:extLst>
              </c15:ser>
            </c15:filteredBubbleSeries>
            <c15:filteredBubbl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8-2A28-4762-995B-E3AB710CA158}"/>
                  </c:ext>
                </c:extLst>
              </c15:ser>
            </c15:filteredBubbleSeries>
            <c15:filteredBubbl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9-2A28-4762-995B-E3AB710CA158}"/>
                  </c:ext>
                </c:extLst>
              </c15:ser>
            </c15:filteredBubbleSeries>
            <c15:filteredBubbl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A-2A28-4762-995B-E3AB710CA158}"/>
                  </c:ext>
                </c:extLst>
              </c15:ser>
            </c15:filteredBubbleSeries>
            <c15:filteredBubbl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B-2A28-4762-995B-E3AB710CA158}"/>
                  </c:ext>
                </c:extLst>
              </c15:ser>
            </c15:filteredBubbleSeries>
            <c15:filteredBubble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2A28-4762-995B-E3AB710CA158}"/>
                  </c:ext>
                </c:extLst>
              </c15:ser>
            </c15:filteredBubbleSeries>
            <c15:filteredBubble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2A28-4762-995B-E3AB710CA158}"/>
                  </c:ext>
                </c:extLst>
              </c15:ser>
            </c15:filteredBubbleSeries>
            <c15:filteredBubble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E-2A28-4762-995B-E3AB710CA158}"/>
                  </c:ext>
                </c:extLst>
              </c15:ser>
            </c15:filteredBubbleSeries>
            <c15:filteredBubble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F-2A28-4762-995B-E3AB710CA158}"/>
                  </c:ext>
                </c:extLst>
              </c15:ser>
            </c15:filteredBubbleSeries>
            <c15:filteredBubble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0-2A28-4762-995B-E3AB710CA158}"/>
                  </c:ext>
                </c:extLst>
              </c15:ser>
            </c15:filteredBubbleSeries>
            <c15:filteredBubble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1-2A28-4762-995B-E3AB710CA158}"/>
                  </c:ext>
                </c:extLst>
              </c15:ser>
            </c15:filteredBubbleSeries>
            <c15:filteredBubble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2-2A28-4762-995B-E3AB710CA158}"/>
                  </c:ext>
                </c:extLst>
              </c15:ser>
            </c15:filteredBubbleSeries>
            <c15:filteredBubble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2A28-4762-995B-E3AB710CA158}"/>
                  </c:ext>
                </c:extLst>
              </c15:ser>
            </c15:filteredBubbleSeries>
            <c15:filteredBubble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4-2A28-4762-995B-E3AB710CA158}"/>
                  </c:ext>
                </c:extLst>
              </c15:ser>
            </c15:filteredBubbleSeries>
            <c15:filteredBubble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5-2A28-4762-995B-E3AB710CA158}"/>
                  </c:ext>
                </c:extLst>
              </c15:ser>
            </c15:filteredBubbleSeries>
            <c15:filteredBubble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6-2A28-4762-995B-E3AB710CA158}"/>
                  </c:ext>
                </c:extLst>
              </c15:ser>
            </c15:filteredBubbleSeries>
            <c15:filteredBubble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7-2A28-4762-995B-E3AB710CA158}"/>
                  </c:ext>
                </c:extLst>
              </c15:ser>
            </c15:filteredBubbleSeries>
            <c15:filteredBubble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8-2A28-4762-995B-E3AB710CA158}"/>
                  </c:ext>
                </c:extLst>
              </c15:ser>
            </c15:filteredBubbleSeries>
            <c15:filteredBubble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9-2A28-4762-995B-E3AB710CA158}"/>
                  </c:ext>
                </c:extLst>
              </c15:ser>
            </c15:filteredBubbleSeries>
            <c15:filteredBubble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2A28-4762-995B-E3AB710CA158}"/>
                  </c:ext>
                </c:extLst>
              </c15:ser>
            </c15:filteredBubbleSeries>
            <c15:filteredBubble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B-2A28-4762-995B-E3AB710CA158}"/>
                  </c:ext>
                </c:extLst>
              </c15:ser>
            </c15:filteredBubbleSeries>
            <c15:filteredBubble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C-2A28-4762-995B-E3AB710CA158}"/>
                  </c:ext>
                </c:extLst>
              </c15:ser>
            </c15:filteredBubbleSeries>
            <c15:filteredBubble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D-2A28-4762-995B-E3AB710CA158}"/>
                  </c:ext>
                </c:extLst>
              </c15:ser>
            </c15:filteredBubbleSeries>
            <c15:filteredBubble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E-2A28-4762-995B-E3AB710CA158}"/>
                  </c:ext>
                </c:extLst>
              </c15:ser>
            </c15:filteredBubbleSeries>
            <c15:filteredBubbleSeries>
              <c15:ser>
                <c:idx val="43"/>
                <c:order val="4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F-2A28-4762-995B-E3AB710CA158}"/>
                  </c:ext>
                </c:extLst>
              </c15:ser>
            </c15:filteredBubbleSeries>
            <c15:filteredBubbleSeries>
              <c15:ser>
                <c:idx val="44"/>
                <c:order val="4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0-2A28-4762-995B-E3AB710CA158}"/>
                  </c:ext>
                </c:extLst>
              </c15:ser>
            </c15:filteredBubbleSeries>
            <c15:filteredBubbleSeries>
              <c15:ser>
                <c:idx val="45"/>
                <c:order val="4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1-2A28-4762-995B-E3AB710CA158}"/>
                  </c:ext>
                </c:extLst>
              </c15:ser>
            </c15:filteredBubbleSeries>
            <c15:filteredBubbleSeries>
              <c15:ser>
                <c:idx val="46"/>
                <c:order val="4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2-2A28-4762-995B-E3AB710CA158}"/>
                  </c:ext>
                </c:extLst>
              </c15:ser>
            </c15:filteredBubbleSeries>
            <c15:filteredBubbleSeries>
              <c15:ser>
                <c:idx val="47"/>
                <c:order val="4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3-2A28-4762-995B-E3AB710CA158}"/>
                  </c:ext>
                </c:extLst>
              </c15:ser>
            </c15:filteredBubbleSeries>
            <c15:filteredBubbleSeries>
              <c15:ser>
                <c:idx val="48"/>
                <c:order val="4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4-2A28-4762-995B-E3AB710CA158}"/>
                  </c:ext>
                </c:extLst>
              </c15:ser>
            </c15:filteredBubbleSeries>
            <c15:filteredBubbleSeries>
              <c15:ser>
                <c:idx val="49"/>
                <c:order val="4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5-2A28-4762-995B-E3AB710CA158}"/>
                  </c:ext>
                </c:extLst>
              </c15:ser>
            </c15:filteredBubbleSeries>
            <c15:filteredBubbleSeries>
              <c15:ser>
                <c:idx val="50"/>
                <c:order val="5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Datasheet_report!$C$54</c15:sqref>
                        </c15:formulaRef>
                      </c:ext>
                    </c:extLst>
                    <c:strCache>
                      <c:ptCount val="1"/>
                      <c:pt idx="0">
                        <c:v>VOS</c:v>
                      </c:pt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3.1999999999999993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6-2A28-4762-995B-E3AB710CA158}"/>
                  </c:ext>
                </c:extLst>
              </c15:ser>
            </c15:filteredBubbleSeries>
            <c15:filteredBubbleSeries>
              <c15:ser>
                <c:idx val="51"/>
                <c:order val="5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Datasheet_report!$C$55</c15:sqref>
                        </c15:formulaRef>
                      </c:ext>
                    </c:extLst>
                    <c:strCache>
                      <c:ptCount val="1"/>
                      <c:pt idx="0">
                        <c:v>Autorisaties op orde</c:v>
                      </c:pt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2.4000000000000004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3.5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2A28-4762-995B-E3AB710CA158}"/>
                  </c:ext>
                </c:extLst>
              </c15:ser>
            </c15:filteredBubbleSeries>
            <c15:filteredBubbleSeries>
              <c15:ser>
                <c:idx val="52"/>
                <c:order val="5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Datasheet_report!$C$56</c15:sqref>
                        </c15:formulaRef>
                      </c:ext>
                    </c:extLst>
                    <c:strCache>
                      <c:ptCount val="1"/>
                      <c:pt idx="0">
                        <c:v>Beeldbellen</c:v>
                      </c:pt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4.4000000000000004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4.7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8-2A28-4762-995B-E3AB710CA158}"/>
                  </c:ext>
                </c:extLst>
              </c15:ser>
            </c15:filteredBubbleSeries>
            <c15:filteredBubbleSeries>
              <c15:ser>
                <c:idx val="53"/>
                <c:order val="5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9-2A28-4762-995B-E3AB710CA158}"/>
                  </c:ext>
                </c:extLst>
              </c15:ser>
            </c15:filteredBubbleSeries>
            <c15:filteredBubbleSeries>
              <c15:ser>
                <c:idx val="54"/>
                <c:order val="5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A-2A28-4762-995B-E3AB710CA158}"/>
                  </c:ext>
                </c:extLst>
              </c15:ser>
            </c15:filteredBubbleSeries>
            <c15:filteredBubbleSeries>
              <c15:ser>
                <c:idx val="55"/>
                <c:order val="5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B-2A28-4762-995B-E3AB710CA158}"/>
                  </c:ext>
                </c:extLst>
              </c15:ser>
            </c15:filteredBubbleSeries>
            <c15:filteredBubbleSeries>
              <c15:ser>
                <c:idx val="56"/>
                <c:order val="5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C-2A28-4762-995B-E3AB710CA158}"/>
                  </c:ext>
                </c:extLst>
              </c15:ser>
            </c15:filteredBubbleSeries>
            <c15:filteredBubbleSeries>
              <c15:ser>
                <c:idx val="57"/>
                <c:order val="5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D-2A28-4762-995B-E3AB710CA158}"/>
                  </c:ext>
                </c:extLst>
              </c15:ser>
            </c15:filteredBubbleSeries>
            <c15:filteredBubbleSeries>
              <c15:ser>
                <c:idx val="58"/>
                <c:order val="5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E-2A28-4762-995B-E3AB710CA158}"/>
                  </c:ext>
                </c:extLst>
              </c15:ser>
            </c15:filteredBubbleSeries>
            <c15:filteredBubbleSeries>
              <c15:ser>
                <c:idx val="59"/>
                <c:order val="5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F-2A28-4762-995B-E3AB710CA158}"/>
                  </c:ext>
                </c:extLst>
              </c15:ser>
            </c15:filteredBubbleSeries>
            <c15:filteredBubbleSeries>
              <c15:ser>
                <c:idx val="60"/>
                <c:order val="6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0-2A28-4762-995B-E3AB710CA158}"/>
                  </c:ext>
                </c:extLst>
              </c15:ser>
            </c15:filteredBubbleSeries>
            <c15:filteredBubbleSeries>
              <c15:ser>
                <c:idx val="61"/>
                <c:order val="6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1-2A28-4762-995B-E3AB710CA158}"/>
                  </c:ext>
                </c:extLst>
              </c15:ser>
            </c15:filteredBubbleSeries>
            <c15:filteredBubbleSeries>
              <c15:ser>
                <c:idx val="62"/>
                <c:order val="6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2-2A28-4762-995B-E3AB710CA158}"/>
                  </c:ext>
                </c:extLst>
              </c15:ser>
            </c15:filteredBubbleSeries>
            <c15:filteredBubbleSeries>
              <c15:ser>
                <c:idx val="63"/>
                <c:order val="6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3-2A28-4762-995B-E3AB710CA158}"/>
                  </c:ext>
                </c:extLst>
              </c15:ser>
            </c15:filteredBubbleSeries>
            <c15:filteredBubbleSeries>
              <c15:ser>
                <c:idx val="64"/>
                <c:order val="6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2A28-4762-995B-E3AB710CA158}"/>
                  </c:ext>
                </c:extLst>
              </c15:ser>
            </c15:filteredBubbleSeries>
            <c15:filteredBubbleSeries>
              <c15:ser>
                <c:idx val="65"/>
                <c:order val="6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5-2A28-4762-995B-E3AB710CA158}"/>
                  </c:ext>
                </c:extLst>
              </c15:ser>
            </c15:filteredBubbleSeries>
            <c15:filteredBubbleSeries>
              <c15:ser>
                <c:idx val="66"/>
                <c:order val="6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6-2A28-4762-995B-E3AB710CA158}"/>
                  </c:ext>
                </c:extLst>
              </c15:ser>
            </c15:filteredBubbleSeries>
            <c15:filteredBubbleSeries>
              <c15:ser>
                <c:idx val="67"/>
                <c:order val="6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7-2A28-4762-995B-E3AB710CA158}"/>
                  </c:ext>
                </c:extLst>
              </c15:ser>
            </c15:filteredBubbleSeries>
            <c15:filteredBubbleSeries>
              <c15:ser>
                <c:idx val="68"/>
                <c:order val="6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8-2A28-4762-995B-E3AB710CA158}"/>
                  </c:ext>
                </c:extLst>
              </c15:ser>
            </c15:filteredBubbleSeries>
            <c15:filteredBubbleSeries>
              <c15:ser>
                <c:idx val="69"/>
                <c:order val="6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9-2A28-4762-995B-E3AB710CA158}"/>
                  </c:ext>
                </c:extLst>
              </c15:ser>
            </c15:filteredBubbleSeries>
            <c15:filteredBubbleSeries>
              <c15:ser>
                <c:idx val="70"/>
                <c:order val="7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A-2A28-4762-995B-E3AB710CA158}"/>
                  </c:ext>
                </c:extLst>
              </c15:ser>
            </c15:filteredBubbleSeries>
            <c15:filteredBubbleSeries>
              <c15:ser>
                <c:idx val="71"/>
                <c:order val="7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B-2A28-4762-995B-E3AB710CA158}"/>
                  </c:ext>
                </c:extLst>
              </c15:ser>
            </c15:filteredBubbleSeries>
            <c15:filteredBubbleSeries>
              <c15:ser>
                <c:idx val="72"/>
                <c:order val="7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C-2A28-4762-995B-E3AB710CA158}"/>
                  </c:ext>
                </c:extLst>
              </c15:ser>
            </c15:filteredBubbleSeries>
            <c15:filteredBubbleSeries>
              <c15:ser>
                <c:idx val="73"/>
                <c:order val="7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D-2A28-4762-995B-E3AB710CA158}"/>
                  </c:ext>
                </c:extLst>
              </c15:ser>
            </c15:filteredBubbleSeries>
            <c15:filteredBubbleSeries>
              <c15:ser>
                <c:idx val="74"/>
                <c:order val="7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E-2A28-4762-995B-E3AB710CA158}"/>
                  </c:ext>
                </c:extLst>
              </c15:ser>
            </c15:filteredBubbleSeries>
            <c15:filteredBubbleSeries>
              <c15:ser>
                <c:idx val="75"/>
                <c:order val="7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F-2A28-4762-995B-E3AB710CA158}"/>
                  </c:ext>
                </c:extLst>
              </c15:ser>
            </c15:filteredBubbleSeries>
            <c15:filteredBubbleSeries>
              <c15:ser>
                <c:idx val="76"/>
                <c:order val="7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0-2A28-4762-995B-E3AB710CA158}"/>
                  </c:ext>
                </c:extLst>
              </c15:ser>
            </c15:filteredBubbleSeries>
            <c15:filteredBubbleSeries>
              <c15:ser>
                <c:idx val="77"/>
                <c:order val="7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2A28-4762-995B-E3AB710CA158}"/>
                  </c:ext>
                </c:extLst>
              </c15:ser>
            </c15:filteredBubbleSeries>
            <c15:filteredBubbleSeries>
              <c15:ser>
                <c:idx val="78"/>
                <c:order val="7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2-2A28-4762-995B-E3AB710CA158}"/>
                  </c:ext>
                </c:extLst>
              </c15:ser>
            </c15:filteredBubbleSeries>
            <c15:filteredBubbleSeries>
              <c15:ser>
                <c:idx val="79"/>
                <c:order val="7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3-2A28-4762-995B-E3AB710CA158}"/>
                  </c:ext>
                </c:extLst>
              </c15:ser>
            </c15:filteredBubbleSeries>
            <c15:filteredBubbleSeries>
              <c15:ser>
                <c:idx val="80"/>
                <c:order val="8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4-2A28-4762-995B-E3AB710CA158}"/>
                  </c:ext>
                </c:extLst>
              </c15:ser>
            </c15:filteredBubbleSeries>
            <c15:filteredBubbleSeries>
              <c15:ser>
                <c:idx val="81"/>
                <c:order val="8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5-2A28-4762-995B-E3AB710CA158}"/>
                  </c:ext>
                </c:extLst>
              </c15:ser>
            </c15:filteredBubbleSeries>
            <c15:filteredBubbleSeries>
              <c15:ser>
                <c:idx val="82"/>
                <c:order val="8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6-2A28-4762-995B-E3AB710CA158}"/>
                  </c:ext>
                </c:extLst>
              </c15:ser>
            </c15:filteredBubbleSeries>
            <c15:filteredBubbleSeries>
              <c15:ser>
                <c:idx val="83"/>
                <c:order val="8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7-2A28-4762-995B-E3AB710CA158}"/>
                  </c:ext>
                </c:extLst>
              </c15:ser>
            </c15:filteredBubbleSeries>
            <c15:filteredBubbleSeries>
              <c15:ser>
                <c:idx val="84"/>
                <c:order val="8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8-2A28-4762-995B-E3AB710CA158}"/>
                  </c:ext>
                </c:extLst>
              </c15:ser>
            </c15:filteredBubbleSeries>
            <c15:filteredBubbleSeries>
              <c15:ser>
                <c:idx val="85"/>
                <c:order val="8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9-2A28-4762-995B-E3AB710CA158}"/>
                  </c:ext>
                </c:extLst>
              </c15:ser>
            </c15:filteredBubbleSeries>
            <c15:filteredBubbleSeries>
              <c15:ser>
                <c:idx val="86"/>
                <c:order val="8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A-2A28-4762-995B-E3AB710CA158}"/>
                  </c:ext>
                </c:extLst>
              </c15:ser>
            </c15:filteredBubbleSeries>
            <c15:filteredBubbleSeries>
              <c15:ser>
                <c:idx val="87"/>
                <c:order val="8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B-2A28-4762-995B-E3AB710CA158}"/>
                  </c:ext>
                </c:extLst>
              </c15:ser>
            </c15:filteredBubbleSeries>
            <c15:filteredBubbleSeries>
              <c15:ser>
                <c:idx val="88"/>
                <c:order val="8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C-2A28-4762-995B-E3AB710CA158}"/>
                  </c:ext>
                </c:extLst>
              </c15:ser>
            </c15:filteredBubbleSeries>
            <c15:filteredBubbleSeries>
              <c15:ser>
                <c:idx val="89"/>
                <c:order val="8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D-2A28-4762-995B-E3AB710CA158}"/>
                  </c:ext>
                </c:extLst>
              </c15:ser>
            </c15:filteredBubbleSeries>
            <c15:filteredBubbleSeries>
              <c15:ser>
                <c:idx val="90"/>
                <c:order val="9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2A28-4762-995B-E3AB710CA158}"/>
                  </c:ext>
                </c:extLst>
              </c15:ser>
            </c15:filteredBubbleSeries>
            <c15:filteredBubbleSeries>
              <c15:ser>
                <c:idx val="91"/>
                <c:order val="9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F-2A28-4762-995B-E3AB710CA158}"/>
                  </c:ext>
                </c:extLst>
              </c15:ser>
            </c15:filteredBubbleSeries>
            <c15:filteredBubbleSeries>
              <c15:ser>
                <c:idx val="92"/>
                <c:order val="9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0-2A28-4762-995B-E3AB710CA158}"/>
                  </c:ext>
                </c:extLst>
              </c15:ser>
            </c15:filteredBubbleSeries>
            <c15:filteredBubbleSeries>
              <c15:ser>
                <c:idx val="93"/>
                <c:order val="9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1-2A28-4762-995B-E3AB710CA158}"/>
                  </c:ext>
                </c:extLst>
              </c15:ser>
            </c15:filteredBubbleSeries>
            <c15:filteredBubbleSeries>
              <c15:ser>
                <c:idx val="94"/>
                <c:order val="9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2-2A28-4762-995B-E3AB710CA158}"/>
                  </c:ext>
                </c:extLst>
              </c15:ser>
            </c15:filteredBubbleSeries>
            <c15:filteredBubbleSeries>
              <c15:ser>
                <c:idx val="95"/>
                <c:order val="9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3-2A28-4762-995B-E3AB710CA158}"/>
                  </c:ext>
                </c:extLst>
              </c15:ser>
            </c15:filteredBubbleSeries>
            <c15:filteredBubbleSeries>
              <c15:ser>
                <c:idx val="96"/>
                <c:order val="9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4-2A28-4762-995B-E3AB710CA158}"/>
                  </c:ext>
                </c:extLst>
              </c15:ser>
            </c15:filteredBubbleSeries>
            <c15:filteredBubbleSeries>
              <c15:ser>
                <c:idx val="97"/>
                <c:order val="9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5-2A28-4762-995B-E3AB710CA158}"/>
                  </c:ext>
                </c:extLst>
              </c15:ser>
            </c15:filteredBubbleSeries>
            <c15:filteredBubbleSeries>
              <c15:ser>
                <c:idx val="98"/>
                <c:order val="9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6-2A28-4762-995B-E3AB710CA158}"/>
                  </c:ext>
                </c:extLst>
              </c15:ser>
            </c15:filteredBubbleSeries>
            <c15:filteredBubbleSeries>
              <c15:ser>
                <c:idx val="99"/>
                <c:order val="9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7-2A28-4762-995B-E3AB710CA158}"/>
                  </c:ext>
                </c:extLst>
              </c15:ser>
            </c15:filteredBubbleSeries>
            <c15:filteredBubbleSeries>
              <c15:ser>
                <c:idx val="150"/>
                <c:order val="15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Datasheet_report!$C$154</c15:sqref>
                        </c15:formulaRef>
                      </c:ext>
                    </c:extLst>
                    <c:strCache>
                      <c:ptCount val="1"/>
                      <c:pt idx="0">
                        <c:v>Infra OvT</c:v>
                      </c:pt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2.7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8-2A28-4762-995B-E3AB710CA158}"/>
                  </c:ext>
                </c:extLst>
              </c15:ser>
            </c15:filteredBubbleSeries>
            <c15:filteredBubbleSeries>
              <c15:ser>
                <c:idx val="151"/>
                <c:order val="15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Datasheet_report!$C$155</c15:sqref>
                        </c15:formulaRef>
                      </c:ext>
                    </c:extLst>
                    <c:strCache>
                      <c:ptCount val="1"/>
                      <c:pt idx="0">
                        <c:v>Infra JvB</c:v>
                      </c:pt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2.7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9-2A28-4762-995B-E3AB710CA158}"/>
                  </c:ext>
                </c:extLst>
              </c15:ser>
            </c15:filteredBubbleSeries>
            <c15:filteredBubbleSeries>
              <c15:ser>
                <c:idx val="152"/>
                <c:order val="15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Datasheet_report!$C$156</c15:sqref>
                        </c15:formulaRef>
                      </c:ext>
                    </c:extLst>
                    <c:strCache>
                      <c:ptCount val="1"/>
                      <c:pt idx="0">
                        <c:v>iShopper nieuwe versie</c:v>
                      </c:pt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2.9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A-2A28-4762-995B-E3AB710CA158}"/>
                  </c:ext>
                </c:extLst>
              </c15:ser>
            </c15:filteredBubbleSeries>
            <c15:filteredBubbleSeries>
              <c15:ser>
                <c:idx val="153"/>
                <c:order val="15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Datasheet_report!$C$157</c15:sqref>
                        </c15:formulaRef>
                      </c:ext>
                    </c:extLst>
                    <c:strCache>
                      <c:ptCount val="1"/>
                      <c:pt idx="0">
                        <c:v>Ortec optimalisatie</c:v>
                      </c:pt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1.7000000000000002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2.9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2A28-4762-995B-E3AB710CA158}"/>
                  </c:ext>
                </c:extLst>
              </c15:ser>
            </c15:filteredBubbleSeries>
            <c15:filteredBubbleSeries>
              <c15:ser>
                <c:idx val="154"/>
                <c:order val="15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Datasheet_report!$C$158</c15:sqref>
                        </c15:formulaRef>
                      </c:ext>
                    </c:extLst>
                    <c:strCache>
                      <c:ptCount val="1"/>
                      <c:pt idx="0">
                        <c:v>Parel (op Reade Infra)</c:v>
                      </c:pt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1.3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C-2A28-4762-995B-E3AB710CA158}"/>
                  </c:ext>
                </c:extLst>
              </c15:ser>
            </c15:filteredBubbleSeries>
            <c15:filteredBubbleSeries>
              <c15:ser>
                <c:idx val="155"/>
                <c:order val="15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D-2A28-4762-995B-E3AB710CA158}"/>
                  </c:ext>
                </c:extLst>
              </c15:ser>
            </c15:filteredBubbleSeries>
            <c15:filteredBubbleSeries>
              <c15:ser>
                <c:idx val="156"/>
                <c:order val="15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E-2A28-4762-995B-E3AB710CA158}"/>
                  </c:ext>
                </c:extLst>
              </c15:ser>
            </c15:filteredBubbleSeries>
            <c15:filteredBubbleSeries>
              <c15:ser>
                <c:idx val="157"/>
                <c:order val="15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F-2A28-4762-995B-E3AB710CA158}"/>
                  </c:ext>
                </c:extLst>
              </c15:ser>
            </c15:filteredBubbleSeries>
            <c15:filteredBubbleSeries>
              <c15:ser>
                <c:idx val="158"/>
                <c:order val="15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0-2A28-4762-995B-E3AB710CA158}"/>
                  </c:ext>
                </c:extLst>
              </c15:ser>
            </c15:filteredBubbleSeries>
            <c15:filteredBubbleSeries>
              <c15:ser>
                <c:idx val="159"/>
                <c:order val="15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1-2A28-4762-995B-E3AB710CA158}"/>
                  </c:ext>
                </c:extLst>
              </c15:ser>
            </c15:filteredBubbleSeries>
            <c15:filteredBubbleSeries>
              <c15:ser>
                <c:idx val="160"/>
                <c:order val="16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2-2A28-4762-995B-E3AB710CA158}"/>
                  </c:ext>
                </c:extLst>
              </c15:ser>
            </c15:filteredBubbleSeries>
            <c15:filteredBubbleSeries>
              <c15:ser>
                <c:idx val="161"/>
                <c:order val="16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3-2A28-4762-995B-E3AB710CA158}"/>
                  </c:ext>
                </c:extLst>
              </c15:ser>
            </c15:filteredBubbleSeries>
            <c15:filteredBubbleSeries>
              <c15:ser>
                <c:idx val="162"/>
                <c:order val="16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4-2A28-4762-995B-E3AB710CA158}"/>
                  </c:ext>
                </c:extLst>
              </c15:ser>
            </c15:filteredBubbleSeries>
            <c15:filteredBubbleSeries>
              <c15:ser>
                <c:idx val="163"/>
                <c:order val="16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5-2A28-4762-995B-E3AB710CA158}"/>
                  </c:ext>
                </c:extLst>
              </c15:ser>
            </c15:filteredBubbleSeries>
            <c15:filteredBubbleSeries>
              <c15:ser>
                <c:idx val="164"/>
                <c:order val="16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6-2A28-4762-995B-E3AB710CA158}"/>
                  </c:ext>
                </c:extLst>
              </c15:ser>
            </c15:filteredBubbleSeries>
            <c15:filteredBubbleSeries>
              <c15:ser>
                <c:idx val="165"/>
                <c:order val="16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7-2A28-4762-995B-E3AB710CA158}"/>
                  </c:ext>
                </c:extLst>
              </c15:ser>
            </c15:filteredBubbleSeries>
            <c15:filteredBubbleSeries>
              <c15:ser>
                <c:idx val="166"/>
                <c:order val="16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2A28-4762-995B-E3AB710CA158}"/>
                  </c:ext>
                </c:extLst>
              </c15:ser>
            </c15:filteredBubbleSeries>
            <c15:filteredBubbleSeries>
              <c15:ser>
                <c:idx val="167"/>
                <c:order val="16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9-2A28-4762-995B-E3AB710CA158}"/>
                  </c:ext>
                </c:extLst>
              </c15:ser>
            </c15:filteredBubbleSeries>
            <c15:filteredBubbleSeries>
              <c15:ser>
                <c:idx val="168"/>
                <c:order val="16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A-2A28-4762-995B-E3AB710CA158}"/>
                  </c:ext>
                </c:extLst>
              </c15:ser>
            </c15:filteredBubbleSeries>
            <c15:filteredBubbleSeries>
              <c15:ser>
                <c:idx val="169"/>
                <c:order val="16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B-2A28-4762-995B-E3AB710CA158}"/>
                  </c:ext>
                </c:extLst>
              </c15:ser>
            </c15:filteredBubbleSeries>
            <c15:filteredBubbleSeries>
              <c15:ser>
                <c:idx val="170"/>
                <c:order val="17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C-2A28-4762-995B-E3AB710CA158}"/>
                  </c:ext>
                </c:extLst>
              </c15:ser>
            </c15:filteredBubbleSeries>
            <c15:filteredBubbleSeries>
              <c15:ser>
                <c:idx val="171"/>
                <c:order val="17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D-2A28-4762-995B-E3AB710CA158}"/>
                  </c:ext>
                </c:extLst>
              </c15:ser>
            </c15:filteredBubbleSeries>
            <c15:filteredBubbleSeries>
              <c15:ser>
                <c:idx val="172"/>
                <c:order val="17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E-2A28-4762-995B-E3AB710CA158}"/>
                  </c:ext>
                </c:extLst>
              </c15:ser>
            </c15:filteredBubbleSeries>
            <c15:filteredBubbleSeries>
              <c15:ser>
                <c:idx val="173"/>
                <c:order val="17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F-2A28-4762-995B-E3AB710CA158}"/>
                  </c:ext>
                </c:extLst>
              </c15:ser>
            </c15:filteredBubbleSeries>
            <c15:filteredBubbleSeries>
              <c15:ser>
                <c:idx val="174"/>
                <c:order val="17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0-2A28-4762-995B-E3AB710CA158}"/>
                  </c:ext>
                </c:extLst>
              </c15:ser>
            </c15:filteredBubbleSeries>
            <c15:filteredBubbleSeries>
              <c15:ser>
                <c:idx val="175"/>
                <c:order val="17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1-2A28-4762-995B-E3AB710CA158}"/>
                  </c:ext>
                </c:extLst>
              </c15:ser>
            </c15:filteredBubbleSeries>
            <c15:filteredBubbleSeries>
              <c15:ser>
                <c:idx val="176"/>
                <c:order val="17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2-2A28-4762-995B-E3AB710CA158}"/>
                  </c:ext>
                </c:extLst>
              </c15:ser>
            </c15:filteredBubbleSeries>
            <c15:filteredBubbleSeries>
              <c15:ser>
                <c:idx val="177"/>
                <c:order val="17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3-2A28-4762-995B-E3AB710CA158}"/>
                  </c:ext>
                </c:extLst>
              </c15:ser>
            </c15:filteredBubbleSeries>
            <c15:filteredBubbleSeries>
              <c15:ser>
                <c:idx val="178"/>
                <c:order val="17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4-2A28-4762-995B-E3AB710CA158}"/>
                  </c:ext>
                </c:extLst>
              </c15:ser>
            </c15:filteredBubbleSeries>
            <c15:filteredBubbleSeries>
              <c15:ser>
                <c:idx val="179"/>
                <c:order val="17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5-2A28-4762-995B-E3AB710CA158}"/>
                  </c:ext>
                </c:extLst>
              </c15:ser>
            </c15:filteredBubbleSeries>
            <c15:filteredBubbleSeries>
              <c15:ser>
                <c:idx val="180"/>
                <c:order val="18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6-2A28-4762-995B-E3AB710CA158}"/>
                  </c:ext>
                </c:extLst>
              </c15:ser>
            </c15:filteredBubbleSeries>
            <c15:filteredBubbleSeries>
              <c15:ser>
                <c:idx val="181"/>
                <c:order val="18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7-2A28-4762-995B-E3AB710CA158}"/>
                  </c:ext>
                </c:extLst>
              </c15:ser>
            </c15:filteredBubbleSeries>
            <c15:filteredBubbleSeries>
              <c15:ser>
                <c:idx val="182"/>
                <c:order val="18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8-2A28-4762-995B-E3AB710CA158}"/>
                  </c:ext>
                </c:extLst>
              </c15:ser>
            </c15:filteredBubbleSeries>
            <c15:filteredBubbleSeries>
              <c15:ser>
                <c:idx val="183"/>
                <c:order val="18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9-2A28-4762-995B-E3AB710CA158}"/>
                  </c:ext>
                </c:extLst>
              </c15:ser>
            </c15:filteredBubbleSeries>
            <c15:filteredBubbleSeries>
              <c15:ser>
                <c:idx val="184"/>
                <c:order val="18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A-2A28-4762-995B-E3AB710CA158}"/>
                  </c:ext>
                </c:extLst>
              </c15:ser>
            </c15:filteredBubbleSeries>
            <c15:filteredBubbleSeries>
              <c15:ser>
                <c:idx val="185"/>
                <c:order val="18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B-2A28-4762-995B-E3AB710CA158}"/>
                  </c:ext>
                </c:extLst>
              </c15:ser>
            </c15:filteredBubbleSeries>
            <c15:filteredBubbleSeries>
              <c15:ser>
                <c:idx val="186"/>
                <c:order val="18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C-2A28-4762-995B-E3AB710CA158}"/>
                  </c:ext>
                </c:extLst>
              </c15:ser>
            </c15:filteredBubbleSeries>
            <c15:filteredBubbleSeries>
              <c15:ser>
                <c:idx val="187"/>
                <c:order val="18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D-2A28-4762-995B-E3AB710CA158}"/>
                  </c:ext>
                </c:extLst>
              </c15:ser>
            </c15:filteredBubbleSeries>
            <c15:filteredBubbleSeries>
              <c15:ser>
                <c:idx val="188"/>
                <c:order val="18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E-2A28-4762-995B-E3AB710CA158}"/>
                  </c:ext>
                </c:extLst>
              </c15:ser>
            </c15:filteredBubbleSeries>
            <c15:filteredBubbleSeries>
              <c15:ser>
                <c:idx val="189"/>
                <c:order val="18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F-2A28-4762-995B-E3AB710CA158}"/>
                  </c:ext>
                </c:extLst>
              </c15:ser>
            </c15:filteredBubbleSeries>
            <c15:filteredBubbleSeries>
              <c15:ser>
                <c:idx val="190"/>
                <c:order val="19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0-2A28-4762-995B-E3AB710CA158}"/>
                  </c:ext>
                </c:extLst>
              </c15:ser>
            </c15:filteredBubbleSeries>
            <c15:filteredBubbleSeries>
              <c15:ser>
                <c:idx val="191"/>
                <c:order val="19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1-2A28-4762-995B-E3AB710CA158}"/>
                  </c:ext>
                </c:extLst>
              </c15:ser>
            </c15:filteredBubbleSeries>
            <c15:filteredBubbleSeries>
              <c15:ser>
                <c:idx val="192"/>
                <c:order val="19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2-2A28-4762-995B-E3AB710CA158}"/>
                  </c:ext>
                </c:extLst>
              </c15:ser>
            </c15:filteredBubbleSeries>
            <c15:filteredBubbleSeries>
              <c15:ser>
                <c:idx val="193"/>
                <c:order val="19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3-2A28-4762-995B-E3AB710CA158}"/>
                  </c:ext>
                </c:extLst>
              </c15:ser>
            </c15:filteredBubbleSeries>
            <c15:filteredBubbleSeries>
              <c15:ser>
                <c:idx val="194"/>
                <c:order val="19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4-2A28-4762-995B-E3AB710CA158}"/>
                  </c:ext>
                </c:extLst>
              </c15:ser>
            </c15:filteredBubbleSeries>
            <c15:filteredBubbleSeries>
              <c15:ser>
                <c:idx val="195"/>
                <c:order val="19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5-2A28-4762-995B-E3AB710CA158}"/>
                  </c:ext>
                </c:extLst>
              </c15:ser>
            </c15:filteredBubbleSeries>
            <c15:filteredBubbleSeries>
              <c15:ser>
                <c:idx val="196"/>
                <c:order val="19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Datasheet_report!$C$200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6-2A28-4762-995B-E3AB710CA158}"/>
                  </c:ext>
                </c:extLst>
              </c15:ser>
            </c15:filteredBubbleSeries>
            <c15:filteredBubbleSeries>
              <c15:ser>
                <c:idx val="197"/>
                <c:order val="19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Datasheet_report!$C$201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7-2A28-4762-995B-E3AB710CA158}"/>
                  </c:ext>
                </c:extLst>
              </c15:ser>
            </c15:filteredBubbleSeries>
            <c15:filteredBubbleSeries>
              <c15:ser>
                <c:idx val="198"/>
                <c:order val="19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Datasheet_report!$C$202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8-2A28-4762-995B-E3AB710CA158}"/>
                  </c:ext>
                </c:extLst>
              </c15:ser>
            </c15:filteredBubbleSeries>
            <c15:filteredBubbleSeries>
              <c15:ser>
                <c:idx val="199"/>
                <c:order val="19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2776"/>
                  </a:solidFill>
                  <a:ln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9-2A28-4762-995B-E3AB710CA158}"/>
                  </c:ext>
                </c:extLst>
              </c15:ser>
            </c15:filteredBubbleSeries>
          </c:ext>
        </c:extLst>
      </c:bubbleChart>
      <c:valAx>
        <c:axId val="132895488"/>
        <c:scaling>
          <c:orientation val="maxMin"/>
          <c:max val="5"/>
          <c:min val="1"/>
        </c:scaling>
        <c:delete val="0"/>
        <c:axPos val="b"/>
        <c:majorGridlines/>
        <c:title>
          <c:tx>
            <c:strRef>
              <c:f>Datasheet_report!$D$3</c:f>
              <c:strCache>
                <c:ptCount val="1"/>
                <c:pt idx="0">
                  <c:v>Risico</c:v>
                </c:pt>
              </c:strCache>
            </c:strRef>
          </c:tx>
          <c:overlay val="0"/>
        </c:title>
        <c:numFmt formatCode="0" sourceLinked="0"/>
        <c:majorTickMark val="out"/>
        <c:minorTickMark val="none"/>
        <c:tickLblPos val="nextTo"/>
        <c:crossAx val="132897408"/>
        <c:crosses val="autoZero"/>
        <c:crossBetween val="midCat"/>
        <c:majorUnit val="2"/>
      </c:valAx>
      <c:valAx>
        <c:axId val="132897408"/>
        <c:scaling>
          <c:orientation val="minMax"/>
          <c:max val="5"/>
          <c:min val="1"/>
        </c:scaling>
        <c:delete val="0"/>
        <c:axPos val="l"/>
        <c:majorGridlines/>
        <c:title>
          <c:tx>
            <c:strRef>
              <c:f>Datasheet_report!$E$3</c:f>
              <c:strCache>
                <c:ptCount val="1"/>
                <c:pt idx="0">
                  <c:v>Waarde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132895488"/>
        <c:crosses val="max"/>
        <c:crossBetween val="midCat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04615161001304"/>
          <c:y val="3.5967305539042288E-2"/>
          <c:w val="0.85487603018923597"/>
          <c:h val="0.82283385808181753"/>
        </c:manualLayout>
      </c:layout>
      <c:bubbleChart>
        <c:varyColors val="0"/>
        <c:ser>
          <c:idx val="150"/>
          <c:order val="150"/>
          <c:tx>
            <c:strRef>
              <c:f>Datasheet_report!$C$154</c:f>
              <c:strCache>
                <c:ptCount val="1"/>
                <c:pt idx="0">
                  <c:v>Infra OvT</c:v>
                </c:pt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Datasheet_report!$D$154</c:f>
              <c:numCache>
                <c:formatCode>0.00</c:formatCode>
                <c:ptCount val="1"/>
                <c:pt idx="0">
                  <c:v>2.5</c:v>
                </c:pt>
              </c:numCache>
            </c:numRef>
          </c:xVal>
          <c:yVal>
            <c:numRef>
              <c:f>Datasheet_report!$E$154</c:f>
              <c:numCache>
                <c:formatCode>0.00</c:formatCode>
                <c:ptCount val="1"/>
                <c:pt idx="0">
                  <c:v>2.7</c:v>
                </c:pt>
              </c:numCache>
            </c:numRef>
          </c:yVal>
          <c:bubbleSize>
            <c:numRef>
              <c:f>Datasheet_report!$F$154</c:f>
              <c:numCache>
                <c:formatCode>0.00</c:formatCode>
                <c:ptCount val="1"/>
                <c:pt idx="0">
                  <c:v>400000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B824-457A-93F9-E89B36DB81A3}"/>
            </c:ext>
          </c:extLst>
        </c:ser>
        <c:ser>
          <c:idx val="151"/>
          <c:order val="151"/>
          <c:tx>
            <c:strRef>
              <c:f>Datasheet_report!$C$155</c:f>
              <c:strCache>
                <c:ptCount val="1"/>
                <c:pt idx="0">
                  <c:v>Infra JvB</c:v>
                </c:pt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Datasheet_report!$D$155</c:f>
              <c:numCache>
                <c:formatCode>0.00</c:formatCode>
                <c:ptCount val="1"/>
                <c:pt idx="0">
                  <c:v>2.1</c:v>
                </c:pt>
              </c:numCache>
            </c:numRef>
          </c:xVal>
          <c:yVal>
            <c:numRef>
              <c:f>Datasheet_report!$E$155</c:f>
              <c:numCache>
                <c:formatCode>0.00</c:formatCode>
                <c:ptCount val="1"/>
                <c:pt idx="0">
                  <c:v>2.7</c:v>
                </c:pt>
              </c:numCache>
            </c:numRef>
          </c:yVal>
          <c:bubbleSize>
            <c:numRef>
              <c:f>Datasheet_report!$F$155</c:f>
              <c:numCache>
                <c:formatCode>0.00</c:formatCode>
                <c:ptCount val="1"/>
                <c:pt idx="0">
                  <c:v>500000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B824-457A-93F9-E89B36DB81A3}"/>
            </c:ext>
          </c:extLst>
        </c:ser>
        <c:ser>
          <c:idx val="152"/>
          <c:order val="152"/>
          <c:tx>
            <c:strRef>
              <c:f>Datasheet_report!$C$156</c:f>
              <c:strCache>
                <c:ptCount val="1"/>
                <c:pt idx="0">
                  <c:v>iShopper nieuwe versie</c:v>
                </c:pt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Datasheet_report!$D$156</c:f>
              <c:numCache>
                <c:formatCode>0.00</c:formatCode>
                <c:ptCount val="1"/>
                <c:pt idx="0">
                  <c:v>1.6</c:v>
                </c:pt>
              </c:numCache>
            </c:numRef>
          </c:xVal>
          <c:yVal>
            <c:numRef>
              <c:f>Datasheet_report!$E$156</c:f>
              <c:numCache>
                <c:formatCode>0.00</c:formatCode>
                <c:ptCount val="1"/>
                <c:pt idx="0">
                  <c:v>2.9</c:v>
                </c:pt>
              </c:numCache>
            </c:numRef>
          </c:yVal>
          <c:bubbleSize>
            <c:numRef>
              <c:f>Datasheet_report!$F$156</c:f>
              <c:numCache>
                <c:formatCode>0.00</c:formatCode>
                <c:ptCount val="1"/>
                <c:pt idx="0">
                  <c:v>50000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B824-457A-93F9-E89B36DB81A3}"/>
            </c:ext>
          </c:extLst>
        </c:ser>
        <c:ser>
          <c:idx val="153"/>
          <c:order val="153"/>
          <c:tx>
            <c:strRef>
              <c:f>Datasheet_report!$C$157</c:f>
              <c:strCache>
                <c:ptCount val="1"/>
                <c:pt idx="0">
                  <c:v>Ortec optimalisatie</c:v>
                </c:pt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Datasheet_report!$D$157</c:f>
              <c:numCache>
                <c:formatCode>0.00</c:formatCode>
                <c:ptCount val="1"/>
                <c:pt idx="0">
                  <c:v>1.7000000000000002</c:v>
                </c:pt>
              </c:numCache>
            </c:numRef>
          </c:xVal>
          <c:yVal>
            <c:numRef>
              <c:f>Datasheet_report!$E$157</c:f>
              <c:numCache>
                <c:formatCode>0.00</c:formatCode>
                <c:ptCount val="1"/>
                <c:pt idx="0">
                  <c:v>2.9</c:v>
                </c:pt>
              </c:numCache>
            </c:numRef>
          </c:yVal>
          <c:bubbleSize>
            <c:numRef>
              <c:f>Datasheet_report!$F$157</c:f>
              <c:numCache>
                <c:formatCode>0.00</c:formatCode>
                <c:ptCount val="1"/>
                <c:pt idx="0">
                  <c:v>100000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B824-457A-93F9-E89B36DB81A3}"/>
            </c:ext>
          </c:extLst>
        </c:ser>
        <c:ser>
          <c:idx val="154"/>
          <c:order val="154"/>
          <c:tx>
            <c:strRef>
              <c:f>Datasheet_report!$C$158</c:f>
              <c:strCache>
                <c:ptCount val="1"/>
                <c:pt idx="0">
                  <c:v>Parel (op Reade Infra)</c:v>
                </c:pt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Datasheet_report!$D$158</c:f>
              <c:numCache>
                <c:formatCode>0.00</c:formatCode>
                <c:ptCount val="1"/>
                <c:pt idx="0">
                  <c:v>2.4</c:v>
                </c:pt>
              </c:numCache>
            </c:numRef>
          </c:xVal>
          <c:yVal>
            <c:numRef>
              <c:f>Datasheet_report!$E$158</c:f>
              <c:numCache>
                <c:formatCode>0.00</c:formatCode>
                <c:ptCount val="1"/>
                <c:pt idx="0">
                  <c:v>1.3</c:v>
                </c:pt>
              </c:numCache>
            </c:numRef>
          </c:yVal>
          <c:bubbleSize>
            <c:numRef>
              <c:f>Datasheet_report!$F$158</c:f>
              <c:numCache>
                <c:formatCode>0.00</c:formatCode>
                <c:ptCount val="1"/>
                <c:pt idx="0">
                  <c:v>20000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B824-457A-93F9-E89B36DB81A3}"/>
            </c:ext>
          </c:extLst>
        </c:ser>
        <c:ser>
          <c:idx val="155"/>
          <c:order val="155"/>
          <c:tx>
            <c:strRef>
              <c:f>Datasheet_report!$C$159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Datasheet_report!$D$159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Datasheet_report!$E$159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Datasheet_report!$F$159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B824-457A-93F9-E89B36DB81A3}"/>
            </c:ext>
          </c:extLst>
        </c:ser>
        <c:ser>
          <c:idx val="156"/>
          <c:order val="156"/>
          <c:tx>
            <c:strRef>
              <c:f>Datasheet_report!$C$160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B824-457A-93F9-E89B36DB81A3}"/>
            </c:ext>
          </c:extLst>
        </c:ser>
        <c:ser>
          <c:idx val="157"/>
          <c:order val="157"/>
          <c:tx>
            <c:strRef>
              <c:f>Datasheet_report!$C$161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B824-457A-93F9-E89B36DB81A3}"/>
            </c:ext>
          </c:extLst>
        </c:ser>
        <c:ser>
          <c:idx val="158"/>
          <c:order val="158"/>
          <c:tx>
            <c:strRef>
              <c:f>Datasheet_report!$C$162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B824-457A-93F9-E89B36DB81A3}"/>
            </c:ext>
          </c:extLst>
        </c:ser>
        <c:ser>
          <c:idx val="159"/>
          <c:order val="159"/>
          <c:tx>
            <c:strRef>
              <c:f>Datasheet_report!$C$163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B824-457A-93F9-E89B36DB81A3}"/>
            </c:ext>
          </c:extLst>
        </c:ser>
        <c:ser>
          <c:idx val="160"/>
          <c:order val="160"/>
          <c:tx>
            <c:strRef>
              <c:f>Datasheet_report!$C$164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B824-457A-93F9-E89B36DB81A3}"/>
            </c:ext>
          </c:extLst>
        </c:ser>
        <c:ser>
          <c:idx val="161"/>
          <c:order val="161"/>
          <c:tx>
            <c:strRef>
              <c:f>Datasheet_report!$C$165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B824-457A-93F9-E89B36DB81A3}"/>
            </c:ext>
          </c:extLst>
        </c:ser>
        <c:ser>
          <c:idx val="162"/>
          <c:order val="162"/>
          <c:tx>
            <c:strRef>
              <c:f>Datasheet_report!$C$166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B824-457A-93F9-E89B36DB81A3}"/>
            </c:ext>
          </c:extLst>
        </c:ser>
        <c:ser>
          <c:idx val="163"/>
          <c:order val="163"/>
          <c:tx>
            <c:strRef>
              <c:f>Datasheet_report!$C$167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B824-457A-93F9-E89B36DB81A3}"/>
            </c:ext>
          </c:extLst>
        </c:ser>
        <c:ser>
          <c:idx val="164"/>
          <c:order val="164"/>
          <c:tx>
            <c:strRef>
              <c:f>Datasheet_report!$C$168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B824-457A-93F9-E89B36DB81A3}"/>
            </c:ext>
          </c:extLst>
        </c:ser>
        <c:ser>
          <c:idx val="165"/>
          <c:order val="165"/>
          <c:tx>
            <c:strRef>
              <c:f>Datasheet_report!$C$169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Datasheet_report!$D$169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Datasheet_report!$E$169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Datasheet_report!$F$169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B824-457A-93F9-E89B36DB81A3}"/>
            </c:ext>
          </c:extLst>
        </c:ser>
        <c:ser>
          <c:idx val="166"/>
          <c:order val="166"/>
          <c:tx>
            <c:strRef>
              <c:f>Datasheet_report!$C$170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B824-457A-93F9-E89B36DB81A3}"/>
            </c:ext>
          </c:extLst>
        </c:ser>
        <c:ser>
          <c:idx val="167"/>
          <c:order val="167"/>
          <c:tx>
            <c:strRef>
              <c:f>Datasheet_report!$C$171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B824-457A-93F9-E89B36DB81A3}"/>
            </c:ext>
          </c:extLst>
        </c:ser>
        <c:ser>
          <c:idx val="168"/>
          <c:order val="168"/>
          <c:tx>
            <c:strRef>
              <c:f>Datasheet_report!$C$172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B824-457A-93F9-E89B36DB81A3}"/>
            </c:ext>
          </c:extLst>
        </c:ser>
        <c:ser>
          <c:idx val="169"/>
          <c:order val="169"/>
          <c:tx>
            <c:strRef>
              <c:f>Datasheet_report!$C$173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B824-457A-93F9-E89B36DB81A3}"/>
            </c:ext>
          </c:extLst>
        </c:ser>
        <c:ser>
          <c:idx val="170"/>
          <c:order val="170"/>
          <c:tx>
            <c:strRef>
              <c:f>Datasheet_report!$C$174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B824-457A-93F9-E89B36DB81A3}"/>
            </c:ext>
          </c:extLst>
        </c:ser>
        <c:ser>
          <c:idx val="171"/>
          <c:order val="171"/>
          <c:tx>
            <c:strRef>
              <c:f>Datasheet_report!$C$175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B824-457A-93F9-E89B36DB81A3}"/>
            </c:ext>
          </c:extLst>
        </c:ser>
        <c:ser>
          <c:idx val="172"/>
          <c:order val="172"/>
          <c:tx>
            <c:strRef>
              <c:f>Datasheet_report!$C$176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B824-457A-93F9-E89B36DB81A3}"/>
            </c:ext>
          </c:extLst>
        </c:ser>
        <c:ser>
          <c:idx val="173"/>
          <c:order val="173"/>
          <c:tx>
            <c:strRef>
              <c:f>Datasheet_report!$C$177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B824-457A-93F9-E89B36DB81A3}"/>
            </c:ext>
          </c:extLst>
        </c:ser>
        <c:ser>
          <c:idx val="174"/>
          <c:order val="174"/>
          <c:tx>
            <c:strRef>
              <c:f>Datasheet_report!$C$178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B824-457A-93F9-E89B36DB81A3}"/>
            </c:ext>
          </c:extLst>
        </c:ser>
        <c:ser>
          <c:idx val="175"/>
          <c:order val="175"/>
          <c:tx>
            <c:strRef>
              <c:f>Datasheet_report!$C$179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Datasheet_report!$D$179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Datasheet_report!$E$179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Datasheet_report!$F$179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B824-457A-93F9-E89B36DB81A3}"/>
            </c:ext>
          </c:extLst>
        </c:ser>
        <c:ser>
          <c:idx val="176"/>
          <c:order val="176"/>
          <c:tx>
            <c:strRef>
              <c:f>Datasheet_report!$C$180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B824-457A-93F9-E89B36DB81A3}"/>
            </c:ext>
          </c:extLst>
        </c:ser>
        <c:ser>
          <c:idx val="177"/>
          <c:order val="177"/>
          <c:tx>
            <c:strRef>
              <c:f>Datasheet_report!$C$181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B824-457A-93F9-E89B36DB81A3}"/>
            </c:ext>
          </c:extLst>
        </c:ser>
        <c:ser>
          <c:idx val="178"/>
          <c:order val="178"/>
          <c:tx>
            <c:strRef>
              <c:f>Datasheet_report!$C$182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B824-457A-93F9-E89B36DB81A3}"/>
            </c:ext>
          </c:extLst>
        </c:ser>
        <c:ser>
          <c:idx val="179"/>
          <c:order val="179"/>
          <c:tx>
            <c:strRef>
              <c:f>Datasheet_report!$C$183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B824-457A-93F9-E89B36DB81A3}"/>
            </c:ext>
          </c:extLst>
        </c:ser>
        <c:ser>
          <c:idx val="180"/>
          <c:order val="180"/>
          <c:tx>
            <c:strRef>
              <c:f>Datasheet_report!$C$184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B824-457A-93F9-E89B36DB81A3}"/>
            </c:ext>
          </c:extLst>
        </c:ser>
        <c:ser>
          <c:idx val="181"/>
          <c:order val="181"/>
          <c:tx>
            <c:strRef>
              <c:f>Datasheet_report!$C$185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B824-457A-93F9-E89B36DB81A3}"/>
            </c:ext>
          </c:extLst>
        </c:ser>
        <c:ser>
          <c:idx val="182"/>
          <c:order val="182"/>
          <c:tx>
            <c:strRef>
              <c:f>Datasheet_report!$C$186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B824-457A-93F9-E89B36DB81A3}"/>
            </c:ext>
          </c:extLst>
        </c:ser>
        <c:ser>
          <c:idx val="183"/>
          <c:order val="183"/>
          <c:tx>
            <c:strRef>
              <c:f>Datasheet_report!$C$187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B824-457A-93F9-E89B36DB81A3}"/>
            </c:ext>
          </c:extLst>
        </c:ser>
        <c:ser>
          <c:idx val="184"/>
          <c:order val="184"/>
          <c:tx>
            <c:strRef>
              <c:f>Datasheet_report!$C$188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B824-457A-93F9-E89B36DB81A3}"/>
            </c:ext>
          </c:extLst>
        </c:ser>
        <c:ser>
          <c:idx val="185"/>
          <c:order val="185"/>
          <c:tx>
            <c:strRef>
              <c:f>Datasheet_report!$C$189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Datasheet_report!$D$189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Datasheet_report!$E$189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Datasheet_report!$F$189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B824-457A-93F9-E89B36DB81A3}"/>
            </c:ext>
          </c:extLst>
        </c:ser>
        <c:ser>
          <c:idx val="186"/>
          <c:order val="186"/>
          <c:tx>
            <c:strRef>
              <c:f>Datasheet_report!$C$190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4-B824-457A-93F9-E89B36DB81A3}"/>
            </c:ext>
          </c:extLst>
        </c:ser>
        <c:ser>
          <c:idx val="187"/>
          <c:order val="187"/>
          <c:tx>
            <c:strRef>
              <c:f>Datasheet_report!$C$191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B824-457A-93F9-E89B36DB81A3}"/>
            </c:ext>
          </c:extLst>
        </c:ser>
        <c:ser>
          <c:idx val="188"/>
          <c:order val="188"/>
          <c:tx>
            <c:strRef>
              <c:f>Datasheet_report!$C$192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6-B824-457A-93F9-E89B36DB81A3}"/>
            </c:ext>
          </c:extLst>
        </c:ser>
        <c:ser>
          <c:idx val="189"/>
          <c:order val="189"/>
          <c:tx>
            <c:strRef>
              <c:f>Datasheet_report!$C$193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B824-457A-93F9-E89B36DB81A3}"/>
            </c:ext>
          </c:extLst>
        </c:ser>
        <c:ser>
          <c:idx val="190"/>
          <c:order val="190"/>
          <c:tx>
            <c:strRef>
              <c:f>Datasheet_report!$C$194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B824-457A-93F9-E89B36DB81A3}"/>
            </c:ext>
          </c:extLst>
        </c:ser>
        <c:ser>
          <c:idx val="191"/>
          <c:order val="191"/>
          <c:tx>
            <c:strRef>
              <c:f>Datasheet_report!$C$195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B824-457A-93F9-E89B36DB81A3}"/>
            </c:ext>
          </c:extLst>
        </c:ser>
        <c:ser>
          <c:idx val="192"/>
          <c:order val="192"/>
          <c:tx>
            <c:strRef>
              <c:f>Datasheet_report!$C$196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B824-457A-93F9-E89B36DB81A3}"/>
            </c:ext>
          </c:extLst>
        </c:ser>
        <c:ser>
          <c:idx val="193"/>
          <c:order val="193"/>
          <c:tx>
            <c:strRef>
              <c:f>Datasheet_report!$C$197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Datasheet_report!$F$197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B824-457A-93F9-E89B36DB81A3}"/>
            </c:ext>
          </c:extLst>
        </c:ser>
        <c:ser>
          <c:idx val="194"/>
          <c:order val="194"/>
          <c:tx>
            <c:strRef>
              <c:f>Datasheet_report!$C$198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Datasheet_report!$F$198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B824-457A-93F9-E89B36DB81A3}"/>
            </c:ext>
          </c:extLst>
        </c:ser>
        <c:ser>
          <c:idx val="195"/>
          <c:order val="195"/>
          <c:tx>
            <c:strRef>
              <c:f>Datasheet_report!$C$199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Datasheet_report!$D$199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Datasheet_report!$E$199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Datasheet_report!$F$199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B824-457A-93F9-E89B36DB81A3}"/>
            </c:ext>
          </c:extLst>
        </c:ser>
        <c:ser>
          <c:idx val="196"/>
          <c:order val="196"/>
          <c:tx>
            <c:strRef>
              <c:f>Datasheet_report!$C$200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Datasheet_report!$D$200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Datasheet_report!$E$200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Datasheet_report!$F$200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B824-457A-93F9-E89B36DB81A3}"/>
            </c:ext>
          </c:extLst>
        </c:ser>
        <c:ser>
          <c:idx val="197"/>
          <c:order val="197"/>
          <c:tx>
            <c:strRef>
              <c:f>Datasheet_report!$C$201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Datasheet_report!$D$201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Datasheet_report!$E$201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Datasheet_report!$F$201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B824-457A-93F9-E89B36DB81A3}"/>
            </c:ext>
          </c:extLst>
        </c:ser>
        <c:ser>
          <c:idx val="198"/>
          <c:order val="198"/>
          <c:tx>
            <c:strRef>
              <c:f>Datasheet_report!$C$202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Datasheet_report!$D$202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Datasheet_report!$E$202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Datasheet_report!$F$202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B824-457A-93F9-E89B36DB81A3}"/>
            </c:ext>
          </c:extLst>
        </c:ser>
        <c:ser>
          <c:idx val="199"/>
          <c:order val="199"/>
          <c:tx>
            <c:strRef>
              <c:f>Datasheet_report!$C$203</c:f>
              <c:strCache>
                <c:ptCount val="1"/>
              </c:strCache>
            </c:strRef>
          </c:tx>
          <c:spPr>
            <a:solidFill>
              <a:srgbClr val="00277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Datasheet_report!$D$203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Datasheet_report!$E$203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Datasheet_report!$F$203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B824-457A-93F9-E89B36DB81A3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bubbleScale val="25"/>
        <c:showNegBubbles val="0"/>
        <c:axId val="133321088"/>
        <c:axId val="133323008"/>
        <c:extLst>
          <c:ext xmlns:c15="http://schemas.microsoft.com/office/drawing/2012/chart" uri="{02D57815-91ED-43cb-92C2-25804820EDAC}">
            <c15:filteredBubbl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Datasheet_report!$C$4</c15:sqref>
                        </c15:formulaRef>
                      </c:ext>
                    </c:extLst>
                    <c:strCache>
                      <c:ptCount val="1"/>
                      <c:pt idx="0">
                        <c:v>2FA op PC's </c:v>
                      </c:pt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Datasheet_report!$D$4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1.8000000000000005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Datasheet_report!$E$4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3.9999999999999996</c:v>
                      </c:pt>
                    </c:numCache>
                  </c:numRef>
                </c:yVal>
                <c:bubbleSize>
                  <c:numRef>
                    <c:extLst>
                      <c:ext uri="{02D57815-91ED-43cb-92C2-25804820EDAC}">
                        <c15:formulaRef>
                          <c15:sqref>Datasheet_report!$F$4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200000</c:v>
                      </c:pt>
                    </c:numCache>
                  </c:numRef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32-B824-457A-93F9-E89B36DB81A3}"/>
                  </c:ext>
                </c:extLst>
              </c15:ser>
            </c15:filteredBubbleSeries>
            <c15:filteredBubbl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</c15:sqref>
                        </c15:formulaRef>
                      </c:ext>
                    </c:extLst>
                    <c:strCache>
                      <c:ptCount val="1"/>
                      <c:pt idx="0">
                        <c:v>2FA op webmail</c:v>
                      </c:pt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3.9999999999999996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B824-457A-93F9-E89B36DB81A3}"/>
                  </c:ext>
                </c:extLst>
              </c15:ser>
            </c15:filteredBubbleSeries>
            <c15:filteredBubbl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4-B824-457A-93F9-E89B36DB81A3}"/>
                  </c:ext>
                </c:extLst>
              </c15:ser>
            </c15:filteredBubbleSeries>
            <c15:filteredBubbl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B824-457A-93F9-E89B36DB81A3}"/>
                  </c:ext>
                </c:extLst>
              </c15:ser>
            </c15:filteredBubbleSeries>
            <c15:filteredBubbl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B824-457A-93F9-E89B36DB81A3}"/>
                  </c:ext>
                </c:extLst>
              </c15:ser>
            </c15:filteredBubbleSeries>
            <c15:filteredBubbl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B824-457A-93F9-E89B36DB81A3}"/>
                  </c:ext>
                </c:extLst>
              </c15:ser>
            </c15:filteredBubbleSeries>
            <c15:filteredBubbl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B824-457A-93F9-E89B36DB81A3}"/>
                  </c:ext>
                </c:extLst>
              </c15:ser>
            </c15:filteredBubbleSeries>
            <c15:filteredBubbl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B824-457A-93F9-E89B36DB81A3}"/>
                  </c:ext>
                </c:extLst>
              </c15:ser>
            </c15:filteredBubbleSeries>
            <c15:filteredBubbl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A-B824-457A-93F9-E89B36DB81A3}"/>
                  </c:ext>
                </c:extLst>
              </c15:ser>
            </c15:filteredBubbleSeries>
            <c15:filteredBubbl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B-B824-457A-93F9-E89B36DB81A3}"/>
                  </c:ext>
                </c:extLst>
              </c15:ser>
            </c15:filteredBubbleSeries>
            <c15:filteredBubbl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C-B824-457A-93F9-E89B36DB81A3}"/>
                  </c:ext>
                </c:extLst>
              </c15:ser>
            </c15:filteredBubbleSeries>
            <c15:filteredBubbl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D-B824-457A-93F9-E89B36DB81A3}"/>
                  </c:ext>
                </c:extLst>
              </c15:ser>
            </c15:filteredBubbleSeries>
            <c15:filteredBubbl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B824-457A-93F9-E89B36DB81A3}"/>
                  </c:ext>
                </c:extLst>
              </c15:ser>
            </c15:filteredBubbleSeries>
            <c15:filteredBubbl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F-B824-457A-93F9-E89B36DB81A3}"/>
                  </c:ext>
                </c:extLst>
              </c15:ser>
            </c15:filteredBubbleSeries>
            <c15:filteredBubbl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B824-457A-93F9-E89B36DB81A3}"/>
                  </c:ext>
                </c:extLst>
              </c15:ser>
            </c15:filteredBubbleSeries>
            <c15:filteredBubbl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1-B824-457A-93F9-E89B36DB81A3}"/>
                  </c:ext>
                </c:extLst>
              </c15:ser>
            </c15:filteredBubbleSeries>
            <c15:filteredBubbl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2-B824-457A-93F9-E89B36DB81A3}"/>
                  </c:ext>
                </c:extLst>
              </c15:ser>
            </c15:filteredBubbleSeries>
            <c15:filteredBubbl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3-B824-457A-93F9-E89B36DB81A3}"/>
                  </c:ext>
                </c:extLst>
              </c15:ser>
            </c15:filteredBubbleSeries>
            <c15:filteredBubbl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4-B824-457A-93F9-E89B36DB81A3}"/>
                  </c:ext>
                </c:extLst>
              </c15:ser>
            </c15:filteredBubbleSeries>
            <c15:filteredBubbl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B824-457A-93F9-E89B36DB81A3}"/>
                  </c:ext>
                </c:extLst>
              </c15:ser>
            </c15:filteredBubbleSeries>
            <c15:filteredBubbl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6-B824-457A-93F9-E89B36DB81A3}"/>
                  </c:ext>
                </c:extLst>
              </c15:ser>
            </c15:filteredBubbleSeries>
            <c15:filteredBubbl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7-B824-457A-93F9-E89B36DB81A3}"/>
                  </c:ext>
                </c:extLst>
              </c15:ser>
            </c15:filteredBubbleSeries>
            <c15:filteredBubbl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8-B824-457A-93F9-E89B36DB81A3}"/>
                  </c:ext>
                </c:extLst>
              </c15:ser>
            </c15:filteredBubbleSeries>
            <c15:filteredBubbl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9-B824-457A-93F9-E89B36DB81A3}"/>
                  </c:ext>
                </c:extLst>
              </c15:ser>
            </c15:filteredBubbleSeries>
            <c15:filteredBubble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A-B824-457A-93F9-E89B36DB81A3}"/>
                  </c:ext>
                </c:extLst>
              </c15:ser>
            </c15:filteredBubbleSeries>
            <c15:filteredBubble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B-B824-457A-93F9-E89B36DB81A3}"/>
                  </c:ext>
                </c:extLst>
              </c15:ser>
            </c15:filteredBubbleSeries>
            <c15:filteredBubble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B824-457A-93F9-E89B36DB81A3}"/>
                  </c:ext>
                </c:extLst>
              </c15:ser>
            </c15:filteredBubbleSeries>
            <c15:filteredBubble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B824-457A-93F9-E89B36DB81A3}"/>
                  </c:ext>
                </c:extLst>
              </c15:ser>
            </c15:filteredBubbleSeries>
            <c15:filteredBubble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E-B824-457A-93F9-E89B36DB81A3}"/>
                  </c:ext>
                </c:extLst>
              </c15:ser>
            </c15:filteredBubbleSeries>
            <c15:filteredBubble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F-B824-457A-93F9-E89B36DB81A3}"/>
                  </c:ext>
                </c:extLst>
              </c15:ser>
            </c15:filteredBubbleSeries>
            <c15:filteredBubble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0-B824-457A-93F9-E89B36DB81A3}"/>
                  </c:ext>
                </c:extLst>
              </c15:ser>
            </c15:filteredBubbleSeries>
            <c15:filteredBubble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1-B824-457A-93F9-E89B36DB81A3}"/>
                  </c:ext>
                </c:extLst>
              </c15:ser>
            </c15:filteredBubbleSeries>
            <c15:filteredBubble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2-B824-457A-93F9-E89B36DB81A3}"/>
                  </c:ext>
                </c:extLst>
              </c15:ser>
            </c15:filteredBubbleSeries>
            <c15:filteredBubble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B824-457A-93F9-E89B36DB81A3}"/>
                  </c:ext>
                </c:extLst>
              </c15:ser>
            </c15:filteredBubbleSeries>
            <c15:filteredBubble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4-B824-457A-93F9-E89B36DB81A3}"/>
                  </c:ext>
                </c:extLst>
              </c15:ser>
            </c15:filteredBubbleSeries>
            <c15:filteredBubble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5-B824-457A-93F9-E89B36DB81A3}"/>
                  </c:ext>
                </c:extLst>
              </c15:ser>
            </c15:filteredBubbleSeries>
            <c15:filteredBubble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6-B824-457A-93F9-E89B36DB81A3}"/>
                  </c:ext>
                </c:extLst>
              </c15:ser>
            </c15:filteredBubbleSeries>
            <c15:filteredBubble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7-B824-457A-93F9-E89B36DB81A3}"/>
                  </c:ext>
                </c:extLst>
              </c15:ser>
            </c15:filteredBubbleSeries>
            <c15:filteredBubble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8-B824-457A-93F9-E89B36DB81A3}"/>
                  </c:ext>
                </c:extLst>
              </c15:ser>
            </c15:filteredBubbleSeries>
            <c15:filteredBubble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9-B824-457A-93F9-E89B36DB81A3}"/>
                  </c:ext>
                </c:extLst>
              </c15:ser>
            </c15:filteredBubbleSeries>
            <c15:filteredBubble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B824-457A-93F9-E89B36DB81A3}"/>
                  </c:ext>
                </c:extLst>
              </c15:ser>
            </c15:filteredBubbleSeries>
            <c15:filteredBubble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B-B824-457A-93F9-E89B36DB81A3}"/>
                  </c:ext>
                </c:extLst>
              </c15:ser>
            </c15:filteredBubbleSeries>
            <c15:filteredBubble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C-B824-457A-93F9-E89B36DB81A3}"/>
                  </c:ext>
                </c:extLst>
              </c15:ser>
            </c15:filteredBubbleSeries>
            <c15:filteredBubbleSeries>
              <c15:ser>
                <c:idx val="43"/>
                <c:order val="4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D-B824-457A-93F9-E89B36DB81A3}"/>
                  </c:ext>
                </c:extLst>
              </c15:ser>
            </c15:filteredBubbleSeries>
            <c15:filteredBubbleSeries>
              <c15:ser>
                <c:idx val="44"/>
                <c:order val="4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E-B824-457A-93F9-E89B36DB81A3}"/>
                  </c:ext>
                </c:extLst>
              </c15:ser>
            </c15:filteredBubbleSeries>
            <c15:filteredBubbleSeries>
              <c15:ser>
                <c:idx val="45"/>
                <c:order val="4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F-B824-457A-93F9-E89B36DB81A3}"/>
                  </c:ext>
                </c:extLst>
              </c15:ser>
            </c15:filteredBubbleSeries>
            <c15:filteredBubbleSeries>
              <c15:ser>
                <c:idx val="46"/>
                <c:order val="4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0-B824-457A-93F9-E89B36DB81A3}"/>
                  </c:ext>
                </c:extLst>
              </c15:ser>
            </c15:filteredBubbleSeries>
            <c15:filteredBubbleSeries>
              <c15:ser>
                <c:idx val="47"/>
                <c:order val="4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1-B824-457A-93F9-E89B36DB81A3}"/>
                  </c:ext>
                </c:extLst>
              </c15:ser>
            </c15:filteredBubbleSeries>
            <c15:filteredBubbleSeries>
              <c15:ser>
                <c:idx val="48"/>
                <c:order val="4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2-B824-457A-93F9-E89B36DB81A3}"/>
                  </c:ext>
                </c:extLst>
              </c15:ser>
            </c15:filteredBubbleSeries>
            <c15:filteredBubbleSeries>
              <c15:ser>
                <c:idx val="49"/>
                <c:order val="4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400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3-B824-457A-93F9-E89B36DB81A3}"/>
                  </c:ext>
                </c:extLst>
              </c15:ser>
            </c15:filteredBubbleSeries>
            <c15:filteredBubbleSeries>
              <c15:ser>
                <c:idx val="50"/>
                <c:order val="5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Datasheet_report!$C$54</c15:sqref>
                        </c15:formulaRef>
                      </c:ext>
                    </c:extLst>
                    <c:strCache>
                      <c:ptCount val="1"/>
                      <c:pt idx="0">
                        <c:v>VOS</c:v>
                      </c:pt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3.1999999999999993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4-B824-457A-93F9-E89B36DB81A3}"/>
                  </c:ext>
                </c:extLst>
              </c15:ser>
            </c15:filteredBubbleSeries>
            <c15:filteredBubbleSeries>
              <c15:ser>
                <c:idx val="51"/>
                <c:order val="5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Datasheet_report!$C$55</c15:sqref>
                        </c15:formulaRef>
                      </c:ext>
                    </c:extLst>
                    <c:strCache>
                      <c:ptCount val="1"/>
                      <c:pt idx="0">
                        <c:v>Autorisaties op orde</c:v>
                      </c:pt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2.4000000000000004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3.5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5-B824-457A-93F9-E89B36DB81A3}"/>
                  </c:ext>
                </c:extLst>
              </c15:ser>
            </c15:filteredBubbleSeries>
            <c15:filteredBubbleSeries>
              <c15:ser>
                <c:idx val="52"/>
                <c:order val="5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Datasheet_report!$C$56</c15:sqref>
                        </c15:formulaRef>
                      </c:ext>
                    </c:extLst>
                    <c:strCache>
                      <c:ptCount val="1"/>
                      <c:pt idx="0">
                        <c:v>Beeldbellen</c:v>
                      </c:pt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4.4000000000000004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4.7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6-B824-457A-93F9-E89B36DB81A3}"/>
                  </c:ext>
                </c:extLst>
              </c15:ser>
            </c15:filteredBubbleSeries>
            <c15:filteredBubbleSeries>
              <c15:ser>
                <c:idx val="53"/>
                <c:order val="5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B824-457A-93F9-E89B36DB81A3}"/>
                  </c:ext>
                </c:extLst>
              </c15:ser>
            </c15:filteredBubbleSeries>
            <c15:filteredBubbleSeries>
              <c15:ser>
                <c:idx val="54"/>
                <c:order val="5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8-B824-457A-93F9-E89B36DB81A3}"/>
                  </c:ext>
                </c:extLst>
              </c15:ser>
            </c15:filteredBubbleSeries>
            <c15:filteredBubbleSeries>
              <c15:ser>
                <c:idx val="55"/>
                <c:order val="5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Datasheet_report!$C$59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Datasheet_report!$F$59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9-B824-457A-93F9-E89B36DB81A3}"/>
                  </c:ext>
                </c:extLst>
              </c15:ser>
            </c15:filteredBubbleSeries>
            <c15:filteredBubbleSeries>
              <c15:ser>
                <c:idx val="56"/>
                <c:order val="5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A-B824-457A-93F9-E89B36DB81A3}"/>
                  </c:ext>
                </c:extLst>
              </c15:ser>
            </c15:filteredBubbleSeries>
            <c15:filteredBubbleSeries>
              <c15:ser>
                <c:idx val="57"/>
                <c:order val="5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B-B824-457A-93F9-E89B36DB81A3}"/>
                  </c:ext>
                </c:extLst>
              </c15:ser>
            </c15:filteredBubbleSeries>
            <c15:filteredBubbleSeries>
              <c15:ser>
                <c:idx val="58"/>
                <c:order val="5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C-B824-457A-93F9-E89B36DB81A3}"/>
                  </c:ext>
                </c:extLst>
              </c15:ser>
            </c15:filteredBubbleSeries>
            <c15:filteredBubbleSeries>
              <c15:ser>
                <c:idx val="59"/>
                <c:order val="5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D-B824-457A-93F9-E89B36DB81A3}"/>
                  </c:ext>
                </c:extLst>
              </c15:ser>
            </c15:filteredBubbleSeries>
            <c15:filteredBubbleSeries>
              <c15:ser>
                <c:idx val="60"/>
                <c:order val="6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E-B824-457A-93F9-E89B36DB81A3}"/>
                  </c:ext>
                </c:extLst>
              </c15:ser>
            </c15:filteredBubbleSeries>
            <c15:filteredBubbleSeries>
              <c15:ser>
                <c:idx val="61"/>
                <c:order val="6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F-B824-457A-93F9-E89B36DB81A3}"/>
                  </c:ext>
                </c:extLst>
              </c15:ser>
            </c15:filteredBubbleSeries>
            <c15:filteredBubbleSeries>
              <c15:ser>
                <c:idx val="62"/>
                <c:order val="6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0-B824-457A-93F9-E89B36DB81A3}"/>
                  </c:ext>
                </c:extLst>
              </c15:ser>
            </c15:filteredBubbleSeries>
            <c15:filteredBubbleSeries>
              <c15:ser>
                <c:idx val="63"/>
                <c:order val="6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1-B824-457A-93F9-E89B36DB81A3}"/>
                  </c:ext>
                </c:extLst>
              </c15:ser>
            </c15:filteredBubbleSeries>
            <c15:filteredBubbleSeries>
              <c15:ser>
                <c:idx val="64"/>
                <c:order val="6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2-B824-457A-93F9-E89B36DB81A3}"/>
                  </c:ext>
                </c:extLst>
              </c15:ser>
            </c15:filteredBubbleSeries>
            <c15:filteredBubbleSeries>
              <c15:ser>
                <c:idx val="65"/>
                <c:order val="6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Datasheet_report!$C$69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Datasheet_report!$F$69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3-B824-457A-93F9-E89B36DB81A3}"/>
                  </c:ext>
                </c:extLst>
              </c15:ser>
            </c15:filteredBubbleSeries>
            <c15:filteredBubbleSeries>
              <c15:ser>
                <c:idx val="66"/>
                <c:order val="6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B824-457A-93F9-E89B36DB81A3}"/>
                  </c:ext>
                </c:extLst>
              </c15:ser>
            </c15:filteredBubbleSeries>
            <c15:filteredBubbleSeries>
              <c15:ser>
                <c:idx val="67"/>
                <c:order val="6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5-B824-457A-93F9-E89B36DB81A3}"/>
                  </c:ext>
                </c:extLst>
              </c15:ser>
            </c15:filteredBubbleSeries>
            <c15:filteredBubbleSeries>
              <c15:ser>
                <c:idx val="68"/>
                <c:order val="6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6-B824-457A-93F9-E89B36DB81A3}"/>
                  </c:ext>
                </c:extLst>
              </c15:ser>
            </c15:filteredBubbleSeries>
            <c15:filteredBubbleSeries>
              <c15:ser>
                <c:idx val="69"/>
                <c:order val="6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7-B824-457A-93F9-E89B36DB81A3}"/>
                  </c:ext>
                </c:extLst>
              </c15:ser>
            </c15:filteredBubbleSeries>
            <c15:filteredBubbleSeries>
              <c15:ser>
                <c:idx val="70"/>
                <c:order val="7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8-B824-457A-93F9-E89B36DB81A3}"/>
                  </c:ext>
                </c:extLst>
              </c15:ser>
            </c15:filteredBubbleSeries>
            <c15:filteredBubbleSeries>
              <c15:ser>
                <c:idx val="71"/>
                <c:order val="7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9-B824-457A-93F9-E89B36DB81A3}"/>
                  </c:ext>
                </c:extLst>
              </c15:ser>
            </c15:filteredBubbleSeries>
            <c15:filteredBubbleSeries>
              <c15:ser>
                <c:idx val="72"/>
                <c:order val="7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A-B824-457A-93F9-E89B36DB81A3}"/>
                  </c:ext>
                </c:extLst>
              </c15:ser>
            </c15:filteredBubbleSeries>
            <c15:filteredBubbleSeries>
              <c15:ser>
                <c:idx val="73"/>
                <c:order val="7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B-B824-457A-93F9-E89B36DB81A3}"/>
                  </c:ext>
                </c:extLst>
              </c15:ser>
            </c15:filteredBubbleSeries>
            <c15:filteredBubbleSeries>
              <c15:ser>
                <c:idx val="74"/>
                <c:order val="7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C-B824-457A-93F9-E89B36DB81A3}"/>
                  </c:ext>
                </c:extLst>
              </c15:ser>
            </c15:filteredBubbleSeries>
            <c15:filteredBubbleSeries>
              <c15:ser>
                <c:idx val="75"/>
                <c:order val="7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Datasheet_report!$C$79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Datasheet_report!$F$79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D-B824-457A-93F9-E89B36DB81A3}"/>
                  </c:ext>
                </c:extLst>
              </c15:ser>
            </c15:filteredBubbleSeries>
            <c15:filteredBubbleSeries>
              <c15:ser>
                <c:idx val="76"/>
                <c:order val="7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E-B824-457A-93F9-E89B36DB81A3}"/>
                  </c:ext>
                </c:extLst>
              </c15:ser>
            </c15:filteredBubbleSeries>
            <c15:filteredBubbleSeries>
              <c15:ser>
                <c:idx val="77"/>
                <c:order val="7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F-B824-457A-93F9-E89B36DB81A3}"/>
                  </c:ext>
                </c:extLst>
              </c15:ser>
            </c15:filteredBubbleSeries>
            <c15:filteredBubbleSeries>
              <c15:ser>
                <c:idx val="78"/>
                <c:order val="7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0-B824-457A-93F9-E89B36DB81A3}"/>
                  </c:ext>
                </c:extLst>
              </c15:ser>
            </c15:filteredBubbleSeries>
            <c15:filteredBubbleSeries>
              <c15:ser>
                <c:idx val="79"/>
                <c:order val="7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B824-457A-93F9-E89B36DB81A3}"/>
                  </c:ext>
                </c:extLst>
              </c15:ser>
            </c15:filteredBubbleSeries>
            <c15:filteredBubbleSeries>
              <c15:ser>
                <c:idx val="80"/>
                <c:order val="8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2-B824-457A-93F9-E89B36DB81A3}"/>
                  </c:ext>
                </c:extLst>
              </c15:ser>
            </c15:filteredBubbleSeries>
            <c15:filteredBubbleSeries>
              <c15:ser>
                <c:idx val="81"/>
                <c:order val="8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3-B824-457A-93F9-E89B36DB81A3}"/>
                  </c:ext>
                </c:extLst>
              </c15:ser>
            </c15:filteredBubbleSeries>
            <c15:filteredBubbleSeries>
              <c15:ser>
                <c:idx val="82"/>
                <c:order val="8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4-B824-457A-93F9-E89B36DB81A3}"/>
                  </c:ext>
                </c:extLst>
              </c15:ser>
            </c15:filteredBubbleSeries>
            <c15:filteredBubbleSeries>
              <c15:ser>
                <c:idx val="83"/>
                <c:order val="8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5-B824-457A-93F9-E89B36DB81A3}"/>
                  </c:ext>
                </c:extLst>
              </c15:ser>
            </c15:filteredBubbleSeries>
            <c15:filteredBubbleSeries>
              <c15:ser>
                <c:idx val="84"/>
                <c:order val="8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6-B824-457A-93F9-E89B36DB81A3}"/>
                  </c:ext>
                </c:extLst>
              </c15:ser>
            </c15:filteredBubbleSeries>
            <c15:filteredBubbleSeries>
              <c15:ser>
                <c:idx val="85"/>
                <c:order val="8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Datasheet_report!$C$89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Datasheet_report!$F$89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7-B824-457A-93F9-E89B36DB81A3}"/>
                  </c:ext>
                </c:extLst>
              </c15:ser>
            </c15:filteredBubbleSeries>
            <c15:filteredBubbleSeries>
              <c15:ser>
                <c:idx val="86"/>
                <c:order val="8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8-B824-457A-93F9-E89B36DB81A3}"/>
                  </c:ext>
                </c:extLst>
              </c15:ser>
            </c15:filteredBubbleSeries>
            <c15:filteredBubbleSeries>
              <c15:ser>
                <c:idx val="87"/>
                <c:order val="8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9-B824-457A-93F9-E89B36DB81A3}"/>
                  </c:ext>
                </c:extLst>
              </c15:ser>
            </c15:filteredBubbleSeries>
            <c15:filteredBubbleSeries>
              <c15:ser>
                <c:idx val="88"/>
                <c:order val="8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A-B824-457A-93F9-E89B36DB81A3}"/>
                  </c:ext>
                </c:extLst>
              </c15:ser>
            </c15:filteredBubbleSeries>
            <c15:filteredBubbleSeries>
              <c15:ser>
                <c:idx val="89"/>
                <c:order val="8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B-B824-457A-93F9-E89B36DB81A3}"/>
                  </c:ext>
                </c:extLst>
              </c15:ser>
            </c15:filteredBubbleSeries>
            <c15:filteredBubbleSeries>
              <c15:ser>
                <c:idx val="90"/>
                <c:order val="9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C-B824-457A-93F9-E89B36DB81A3}"/>
                  </c:ext>
                </c:extLst>
              </c15:ser>
            </c15:filteredBubbleSeries>
            <c15:filteredBubbleSeries>
              <c15:ser>
                <c:idx val="91"/>
                <c:order val="9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D-B824-457A-93F9-E89B36DB81A3}"/>
                  </c:ext>
                </c:extLst>
              </c15:ser>
            </c15:filteredBubbleSeries>
            <c15:filteredBubbleSeries>
              <c15:ser>
                <c:idx val="92"/>
                <c:order val="9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B824-457A-93F9-E89B36DB81A3}"/>
                  </c:ext>
                </c:extLst>
              </c15:ser>
            </c15:filteredBubbleSeries>
            <c15:filteredBubbleSeries>
              <c15:ser>
                <c:idx val="93"/>
                <c:order val="9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F-B824-457A-93F9-E89B36DB81A3}"/>
                  </c:ext>
                </c:extLst>
              </c15:ser>
            </c15:filteredBubbleSeries>
            <c15:filteredBubbleSeries>
              <c15:ser>
                <c:idx val="94"/>
                <c:order val="9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0-B824-457A-93F9-E89B36DB81A3}"/>
                  </c:ext>
                </c:extLst>
              </c15:ser>
            </c15:filteredBubbleSeries>
            <c15:filteredBubbleSeries>
              <c15:ser>
                <c:idx val="95"/>
                <c:order val="9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Datasheet_report!$C$99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Datasheet_report!$F$99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1-B824-457A-93F9-E89B36DB81A3}"/>
                  </c:ext>
                </c:extLst>
              </c15:ser>
            </c15:filteredBubbleSeries>
            <c15:filteredBubbleSeries>
              <c15:ser>
                <c:idx val="96"/>
                <c:order val="9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2-B824-457A-93F9-E89B36DB81A3}"/>
                  </c:ext>
                </c:extLst>
              </c15:ser>
            </c15:filteredBubbleSeries>
            <c15:filteredBubbleSeries>
              <c15:ser>
                <c:idx val="97"/>
                <c:order val="9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3-B824-457A-93F9-E89B36DB81A3}"/>
                  </c:ext>
                </c:extLst>
              </c15:ser>
            </c15:filteredBubbleSeries>
            <c15:filteredBubbleSeries>
              <c15:ser>
                <c:idx val="98"/>
                <c:order val="9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4-B824-457A-93F9-E89B36DB81A3}"/>
                  </c:ext>
                </c:extLst>
              </c15:ser>
            </c15:filteredBubbleSeries>
            <c15:filteredBubbleSeries>
              <c15:ser>
                <c:idx val="99"/>
                <c:order val="9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3C8A2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5-B824-457A-93F9-E89B36DB81A3}"/>
                  </c:ext>
                </c:extLst>
              </c15:ser>
            </c15:filteredBubbleSeries>
            <c15:filteredBubbleSeries>
              <c15:ser>
                <c:idx val="100"/>
                <c:order val="10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Datasheet_report!$C$104</c15:sqref>
                        </c15:formulaRef>
                      </c:ext>
                    </c:extLst>
                    <c:strCache>
                      <c:ptCount val="1"/>
                      <c:pt idx="0">
                        <c:v>Medicijnkarren 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1.8000000000000003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2.9999999999999996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6-B824-457A-93F9-E89B36DB81A3}"/>
                  </c:ext>
                </c:extLst>
              </c15:ser>
            </c15:filteredBubbleSeries>
            <c15:filteredBubbleSeries>
              <c15:ser>
                <c:idx val="101"/>
                <c:order val="10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Datasheet_report!$C$105</c15:sqref>
                        </c15:formulaRef>
                      </c:ext>
                    </c:extLst>
                    <c:strCache>
                      <c:ptCount val="1"/>
                      <c:pt idx="0">
                        <c:v>iShopper in AFAS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2.4000000000000004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3.8999999999999995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7-B824-457A-93F9-E89B36DB81A3}"/>
                  </c:ext>
                </c:extLst>
              </c15:ser>
            </c15:filteredBubbleSeries>
            <c15:filteredBubbleSeries>
              <c15:ser>
                <c:idx val="102"/>
                <c:order val="10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Datasheet_report!$C$106</c15:sqref>
                        </c15:formulaRef>
                      </c:ext>
                    </c:extLst>
                    <c:strCache>
                      <c:ptCount val="1"/>
                      <c:pt idx="0">
                        <c:v>Facturatieproces in AFAS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1.6000000000000003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3.7999999999999994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8-B824-457A-93F9-E89B36DB81A3}"/>
                  </c:ext>
                </c:extLst>
              </c15:ser>
            </c15:filteredBubbleSeries>
            <c15:filteredBubbleSeries>
              <c15:ser>
                <c:idx val="103"/>
                <c:order val="10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Datasheet_report!$C$107</c15:sqref>
                        </c15:formulaRef>
                      </c:ext>
                    </c:extLst>
                    <c:strCache>
                      <c:ptCount val="1"/>
                      <c:pt idx="0">
                        <c:v>Functiehuis  (HR)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4.5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9-B824-457A-93F9-E89B36DB81A3}"/>
                  </c:ext>
                </c:extLst>
              </c15:ser>
            </c15:filteredBubbleSeries>
            <c15:filteredBubbleSeries>
              <c15:ser>
                <c:idx val="104"/>
                <c:order val="10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Datasheet_report!$C$108</c15:sqref>
                        </c15:formulaRef>
                      </c:ext>
                    </c:extLst>
                    <c:strCache>
                      <c:ptCount val="1"/>
                      <c:pt idx="0">
                        <c:v>Indiensttreed (HR en ICT)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2.5999999999999996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4.1999999999999993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A-B824-457A-93F9-E89B36DB81A3}"/>
                  </c:ext>
                </c:extLst>
              </c15:ser>
            </c15:filteredBubbleSeries>
            <c15:filteredBubbleSeries>
              <c15:ser>
                <c:idx val="105"/>
                <c:order val="10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Datasheet_report!$C$109</c15:sqref>
                        </c15:formulaRef>
                      </c:ext>
                    </c:extLst>
                    <c:strCache>
                      <c:ptCount val="1"/>
                      <c:pt idx="0">
                        <c:v>ISM (ICT processen op orde)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Datasheet_report!$D$109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1.4000000000000001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Datasheet_report!$E$109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3.5999999999999996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Datasheet_report!$F$109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B824-457A-93F9-E89B36DB81A3}"/>
                  </c:ext>
                </c:extLst>
              </c15:ser>
            </c15:filteredBubbleSeries>
            <c15:filteredBubbleSeries>
              <c15:ser>
                <c:idx val="106"/>
                <c:order val="10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Datasheet_report!$C$110</c15:sqref>
                        </c15:formulaRef>
                      </c:ext>
                    </c:extLst>
                    <c:strCache>
                      <c:ptCount val="1"/>
                      <c:pt idx="0">
                        <c:v>MI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2.5999999999999996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4.0999999999999996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150000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C-B824-457A-93F9-E89B36DB81A3}"/>
                  </c:ext>
                </c:extLst>
              </c15:ser>
            </c15:filteredBubbleSeries>
            <c15:filteredBubbleSeries>
              <c15:ser>
                <c:idx val="107"/>
                <c:order val="10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Datasheet_report!$C$111</c15:sqref>
                        </c15:formulaRef>
                      </c:ext>
                    </c:extLst>
                    <c:strCache>
                      <c:ptCount val="1"/>
                      <c:pt idx="0">
                        <c:v>DVD exit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2.2000000000000002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3.0999999999999996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D-B824-457A-93F9-E89B36DB81A3}"/>
                  </c:ext>
                </c:extLst>
              </c15:ser>
            </c15:filteredBubbleSeries>
            <c15:filteredBubbleSeries>
              <c15:ser>
                <c:idx val="108"/>
                <c:order val="10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Datasheet_report!$C$112</c15:sqref>
                        </c15:formulaRef>
                      </c:ext>
                    </c:extLst>
                    <c:strCache>
                      <c:ptCount val="1"/>
                      <c:pt idx="0">
                        <c:v>patientenlogistiek</c:v>
                      </c:pt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4.5999999999999996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4.7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500000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E-B824-457A-93F9-E89B36DB81A3}"/>
                  </c:ext>
                </c:extLst>
              </c15:ser>
            </c15:filteredBubbleSeries>
            <c15:filteredBubbleSeries>
              <c15:ser>
                <c:idx val="109"/>
                <c:order val="10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F-B824-457A-93F9-E89B36DB81A3}"/>
                  </c:ext>
                </c:extLst>
              </c15:ser>
            </c15:filteredBubbleSeries>
            <c15:filteredBubbleSeries>
              <c15:ser>
                <c:idx val="110"/>
                <c:order val="1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0-B824-457A-93F9-E89B36DB81A3}"/>
                  </c:ext>
                </c:extLst>
              </c15:ser>
            </c15:filteredBubbleSeries>
            <c15:filteredBubbleSeries>
              <c15:ser>
                <c:idx val="111"/>
                <c:order val="1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1-B824-457A-93F9-E89B36DB81A3}"/>
                  </c:ext>
                </c:extLst>
              </c15:ser>
            </c15:filteredBubbleSeries>
            <c15:filteredBubbleSeries>
              <c15:ser>
                <c:idx val="112"/>
                <c:order val="1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2-B824-457A-93F9-E89B36DB81A3}"/>
                  </c:ext>
                </c:extLst>
              </c15:ser>
            </c15:filteredBubbleSeries>
            <c15:filteredBubbleSeries>
              <c15:ser>
                <c:idx val="113"/>
                <c:order val="1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3-B824-457A-93F9-E89B36DB81A3}"/>
                  </c:ext>
                </c:extLst>
              </c15:ser>
            </c15:filteredBubbleSeries>
            <c15:filteredBubbleSeries>
              <c15:ser>
                <c:idx val="114"/>
                <c:order val="1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4-B824-457A-93F9-E89B36DB81A3}"/>
                  </c:ext>
                </c:extLst>
              </c15:ser>
            </c15:filteredBubbleSeries>
            <c15:filteredBubbleSeries>
              <c15:ser>
                <c:idx val="115"/>
                <c:order val="1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Datasheet_report!$F$119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5-B824-457A-93F9-E89B36DB81A3}"/>
                  </c:ext>
                </c:extLst>
              </c15:ser>
            </c15:filteredBubbleSeries>
            <c15:filteredBubbleSeries>
              <c15:ser>
                <c:idx val="116"/>
                <c:order val="1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6-B824-457A-93F9-E89B36DB81A3}"/>
                  </c:ext>
                </c:extLst>
              </c15:ser>
            </c15:filteredBubbleSeries>
            <c15:filteredBubbleSeries>
              <c15:ser>
                <c:idx val="117"/>
                <c:order val="1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7-B824-457A-93F9-E89B36DB81A3}"/>
                  </c:ext>
                </c:extLst>
              </c15:ser>
            </c15:filteredBubbleSeries>
            <c15:filteredBubbleSeries>
              <c15:ser>
                <c:idx val="118"/>
                <c:order val="1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B824-457A-93F9-E89B36DB81A3}"/>
                  </c:ext>
                </c:extLst>
              </c15:ser>
            </c15:filteredBubbleSeries>
            <c15:filteredBubbleSeries>
              <c15:ser>
                <c:idx val="119"/>
                <c:order val="1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9-B824-457A-93F9-E89B36DB81A3}"/>
                  </c:ext>
                </c:extLst>
              </c15:ser>
            </c15:filteredBubbleSeries>
            <c15:filteredBubbleSeries>
              <c15:ser>
                <c:idx val="120"/>
                <c:order val="1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A-B824-457A-93F9-E89B36DB81A3}"/>
                  </c:ext>
                </c:extLst>
              </c15:ser>
            </c15:filteredBubbleSeries>
            <c15:filteredBubbleSeries>
              <c15:ser>
                <c:idx val="121"/>
                <c:order val="1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B-B824-457A-93F9-E89B36DB81A3}"/>
                  </c:ext>
                </c:extLst>
              </c15:ser>
            </c15:filteredBubbleSeries>
            <c15:filteredBubbleSeries>
              <c15:ser>
                <c:idx val="122"/>
                <c:order val="1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C-B824-457A-93F9-E89B36DB81A3}"/>
                  </c:ext>
                </c:extLst>
              </c15:ser>
            </c15:filteredBubbleSeries>
            <c15:filteredBubbleSeries>
              <c15:ser>
                <c:idx val="123"/>
                <c:order val="1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D-B824-457A-93F9-E89B36DB81A3}"/>
                  </c:ext>
                </c:extLst>
              </c15:ser>
            </c15:filteredBubbleSeries>
            <c15:filteredBubbleSeries>
              <c15:ser>
                <c:idx val="124"/>
                <c:order val="1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E-B824-457A-93F9-E89B36DB81A3}"/>
                  </c:ext>
                </c:extLst>
              </c15:ser>
            </c15:filteredBubbleSeries>
            <c15:filteredBubbleSeries>
              <c15:ser>
                <c:idx val="125"/>
                <c:order val="1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Datasheet_report!$F$129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F-B824-457A-93F9-E89B36DB81A3}"/>
                  </c:ext>
                </c:extLst>
              </c15:ser>
            </c15:filteredBubbleSeries>
            <c15:filteredBubbleSeries>
              <c15:ser>
                <c:idx val="126"/>
                <c:order val="1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0-B824-457A-93F9-E89B36DB81A3}"/>
                  </c:ext>
                </c:extLst>
              </c15:ser>
            </c15:filteredBubbleSeries>
            <c15:filteredBubbleSeries>
              <c15:ser>
                <c:idx val="127"/>
                <c:order val="1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1-B824-457A-93F9-E89B36DB81A3}"/>
                  </c:ext>
                </c:extLst>
              </c15:ser>
            </c15:filteredBubbleSeries>
            <c15:filteredBubbleSeries>
              <c15:ser>
                <c:idx val="128"/>
                <c:order val="1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2-B824-457A-93F9-E89B36DB81A3}"/>
                  </c:ext>
                </c:extLst>
              </c15:ser>
            </c15:filteredBubbleSeries>
            <c15:filteredBubbleSeries>
              <c15:ser>
                <c:idx val="129"/>
                <c:order val="1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3-B824-457A-93F9-E89B36DB81A3}"/>
                  </c:ext>
                </c:extLst>
              </c15:ser>
            </c15:filteredBubbleSeries>
            <c15:filteredBubbleSeries>
              <c15:ser>
                <c:idx val="130"/>
                <c:order val="1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4-B824-457A-93F9-E89B36DB81A3}"/>
                  </c:ext>
                </c:extLst>
              </c15:ser>
            </c15:filteredBubbleSeries>
            <c15:filteredBubbleSeries>
              <c15:ser>
                <c:idx val="131"/>
                <c:order val="1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5-B824-457A-93F9-E89B36DB81A3}"/>
                  </c:ext>
                </c:extLst>
              </c15:ser>
            </c15:filteredBubbleSeries>
            <c15:filteredBubbleSeries>
              <c15:ser>
                <c:idx val="132"/>
                <c:order val="1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6-B824-457A-93F9-E89B36DB81A3}"/>
                  </c:ext>
                </c:extLst>
              </c15:ser>
            </c15:filteredBubbleSeries>
            <c15:filteredBubbleSeries>
              <c15:ser>
                <c:idx val="133"/>
                <c:order val="1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7-B824-457A-93F9-E89B36DB81A3}"/>
                  </c:ext>
                </c:extLst>
              </c15:ser>
            </c15:filteredBubbleSeries>
            <c15:filteredBubbleSeries>
              <c15:ser>
                <c:idx val="134"/>
                <c:order val="1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8-B824-457A-93F9-E89B36DB81A3}"/>
                  </c:ext>
                </c:extLst>
              </c15:ser>
            </c15:filteredBubbleSeries>
            <c15:filteredBubbleSeries>
              <c15:ser>
                <c:idx val="135"/>
                <c:order val="1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Datasheet_report!$F$139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9-B824-457A-93F9-E89B36DB81A3}"/>
                  </c:ext>
                </c:extLst>
              </c15:ser>
            </c15:filteredBubbleSeries>
            <c15:filteredBubbleSeries>
              <c15:ser>
                <c:idx val="136"/>
                <c:order val="1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A-B824-457A-93F9-E89B36DB81A3}"/>
                  </c:ext>
                </c:extLst>
              </c15:ser>
            </c15:filteredBubbleSeries>
            <c15:filteredBubbleSeries>
              <c15:ser>
                <c:idx val="137"/>
                <c:order val="1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B-B824-457A-93F9-E89B36DB81A3}"/>
                  </c:ext>
                </c:extLst>
              </c15:ser>
            </c15:filteredBubbleSeries>
            <c15:filteredBubbleSeries>
              <c15:ser>
                <c:idx val="138"/>
                <c:order val="1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C-B824-457A-93F9-E89B36DB81A3}"/>
                  </c:ext>
                </c:extLst>
              </c15:ser>
            </c15:filteredBubbleSeries>
            <c15:filteredBubbleSeries>
              <c15:ser>
                <c:idx val="139"/>
                <c:order val="1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D-B824-457A-93F9-E89B36DB81A3}"/>
                  </c:ext>
                </c:extLst>
              </c15:ser>
            </c15:filteredBubbleSeries>
            <c15:filteredBubbleSeries>
              <c15:ser>
                <c:idx val="140"/>
                <c:order val="1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E-B824-457A-93F9-E89B36DB81A3}"/>
                  </c:ext>
                </c:extLst>
              </c15:ser>
            </c15:filteredBubbleSeries>
            <c15:filteredBubbleSeries>
              <c15:ser>
                <c:idx val="141"/>
                <c:order val="1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F-B824-457A-93F9-E89B36DB81A3}"/>
                  </c:ext>
                </c:extLst>
              </c15:ser>
            </c15:filteredBubbleSeries>
            <c15:filteredBubbleSeries>
              <c15:ser>
                <c:idx val="142"/>
                <c:order val="1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0-B824-457A-93F9-E89B36DB81A3}"/>
                  </c:ext>
                </c:extLst>
              </c15:ser>
            </c15:filteredBubbleSeries>
            <c15:filteredBubbleSeries>
              <c15:ser>
                <c:idx val="143"/>
                <c:order val="14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1-B824-457A-93F9-E89B36DB81A3}"/>
                  </c:ext>
                </c:extLst>
              </c15:ser>
            </c15:filteredBubbleSeries>
            <c15:filteredBubbleSeries>
              <c15:ser>
                <c:idx val="144"/>
                <c:order val="14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2-B824-457A-93F9-E89B36DB81A3}"/>
                  </c:ext>
                </c:extLst>
              </c15:ser>
            </c15:filteredBubbleSeries>
            <c15:filteredBubbleSeries>
              <c15:ser>
                <c:idx val="145"/>
                <c:order val="14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Datasheet_report!$F$149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3-B824-457A-93F9-E89B36DB81A3}"/>
                  </c:ext>
                </c:extLst>
              </c15:ser>
            </c15:filteredBubbleSeries>
            <c15:filteredBubbleSeries>
              <c15:ser>
                <c:idx val="146"/>
                <c:order val="14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4-B824-457A-93F9-E89B36DB81A3}"/>
                  </c:ext>
                </c:extLst>
              </c15:ser>
            </c15:filteredBubbleSeries>
            <c15:filteredBubbleSeries>
              <c15:ser>
                <c:idx val="147"/>
                <c:order val="14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5-B824-457A-93F9-E89B36DB81A3}"/>
                  </c:ext>
                </c:extLst>
              </c15:ser>
            </c15:filteredBubbleSeries>
            <c15:filteredBubbleSeries>
              <c15:ser>
                <c:idx val="148"/>
                <c:order val="14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6-B824-457A-93F9-E89B36DB81A3}"/>
                  </c:ext>
                </c:extLst>
              </c15:ser>
            </c15:filteredBubbleSeries>
            <c15:filteredBubbleSeries>
              <c15:ser>
                <c:idx val="149"/>
                <c:order val="14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Datasheet_report!$C$153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A1DE"/>
                  </a:solidFill>
                  <a:ln w="317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l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Datasheet_report!$D$153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Datasheet_report!$E$153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Datasheet_report!$F$153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7-B824-457A-93F9-E89B36DB81A3}"/>
                  </c:ext>
                </c:extLst>
              </c15:ser>
            </c15:filteredBubbleSeries>
          </c:ext>
        </c:extLst>
      </c:bubbleChart>
      <c:valAx>
        <c:axId val="133321088"/>
        <c:scaling>
          <c:orientation val="maxMin"/>
          <c:max val="5"/>
          <c:min val="1"/>
        </c:scaling>
        <c:delete val="0"/>
        <c:axPos val="b"/>
        <c:majorGridlines/>
        <c:title>
          <c:tx>
            <c:strRef>
              <c:f>Datasheet_report!$D$3</c:f>
              <c:strCache>
                <c:ptCount val="1"/>
                <c:pt idx="0">
                  <c:v>Risico</c:v>
                </c:pt>
              </c:strCache>
            </c:strRef>
          </c:tx>
          <c:overlay val="0"/>
        </c:title>
        <c:numFmt formatCode="0" sourceLinked="0"/>
        <c:majorTickMark val="out"/>
        <c:minorTickMark val="none"/>
        <c:tickLblPos val="nextTo"/>
        <c:crossAx val="133323008"/>
        <c:crosses val="autoZero"/>
        <c:crossBetween val="midCat"/>
        <c:majorUnit val="2"/>
      </c:valAx>
      <c:valAx>
        <c:axId val="133323008"/>
        <c:scaling>
          <c:orientation val="minMax"/>
          <c:max val="5"/>
          <c:min val="1"/>
        </c:scaling>
        <c:delete val="0"/>
        <c:axPos val="l"/>
        <c:majorGridlines/>
        <c:title>
          <c:tx>
            <c:strRef>
              <c:f>Datasheet_report!$E$3</c:f>
              <c:strCache>
                <c:ptCount val="1"/>
                <c:pt idx="0">
                  <c:v>Waarde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133321088"/>
        <c:crosses val="max"/>
        <c:crossBetween val="midCat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231913</xdr:colOff>
      <xdr:row>14</xdr:row>
      <xdr:rowOff>157592</xdr:rowOff>
    </xdr:from>
    <xdr:to>
      <xdr:col>50</xdr:col>
      <xdr:colOff>49696</xdr:colOff>
      <xdr:row>17</xdr:row>
      <xdr:rowOff>49696</xdr:rowOff>
    </xdr:to>
    <xdr:sp macro="" textlink="">
      <xdr:nvSpPr>
        <xdr:cNvPr id="9" name="Title Placeholder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Grp="1"/>
        </xdr:cNvSpPr>
      </xdr:nvSpPr>
      <xdr:spPr>
        <a:xfrm>
          <a:off x="2675283" y="2824592"/>
          <a:ext cx="9756913" cy="463604"/>
        </a:xfrm>
        <a:prstGeom prst="rect">
          <a:avLst/>
        </a:prstGeom>
      </xdr:spPr>
      <xdr:txBody>
        <a:bodyPr vert="horz" wrap="square" lIns="0" tIns="0" rIns="0" bIns="0" rtlCol="0" anchor="b">
          <a:noAutofit/>
        </a:bodyPr>
        <a:lstStyle>
          <a:lvl1pPr algn="l" defTabSz="914400" rtl="0" eaLnBrk="1" latinLnBrk="0" hangingPunct="1">
            <a:spcBef>
              <a:spcPct val="0"/>
            </a:spcBef>
            <a:buNone/>
            <a:defRPr lang="en-US" sz="1800" b="1" kern="1200" dirty="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pPr lvl="0"/>
          <a:r>
            <a:rPr lang="en-US" sz="2800" b="1">
              <a:solidFill>
                <a:srgbClr val="002263"/>
              </a:solidFill>
              <a:latin typeface="Corbel" panose="020B0503020204020204" pitchFamily="34" charset="0"/>
              <a:cs typeface="Times New Roman" panose="02020603050405020304" pitchFamily="18" charset="0"/>
            </a:rPr>
            <a:t>Project Portfolio Management Prioriteringstool </a:t>
          </a:r>
        </a:p>
      </xdr:txBody>
    </xdr:sp>
    <xdr:clientData/>
  </xdr:twoCellAnchor>
  <xdr:twoCellAnchor>
    <xdr:from>
      <xdr:col>14</xdr:col>
      <xdr:colOff>173757</xdr:colOff>
      <xdr:row>16</xdr:row>
      <xdr:rowOff>155632</xdr:rowOff>
    </xdr:from>
    <xdr:to>
      <xdr:col>32</xdr:col>
      <xdr:colOff>247829</xdr:colOff>
      <xdr:row>18</xdr:row>
      <xdr:rowOff>128511</xdr:rowOff>
    </xdr:to>
    <xdr:sp macro="" textlink="">
      <xdr:nvSpPr>
        <xdr:cNvPr id="11" name="Text Placeholder 2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Grp="1"/>
        </xdr:cNvSpPr>
      </xdr:nvSpPr>
      <xdr:spPr>
        <a:xfrm>
          <a:off x="3611040" y="3203632"/>
          <a:ext cx="4546680" cy="353879"/>
        </a:xfrm>
        <a:prstGeom prst="rect">
          <a:avLst/>
        </a:prstGeom>
      </xdr:spPr>
      <xdr:txBody>
        <a:bodyPr vert="horz" wrap="square" lIns="0" tIns="0" rIns="0" bIns="0" rtlCol="0" anchor="b">
          <a:spAutoFit/>
        </a:bodyPr>
        <a:lstStyle>
          <a:lvl1pPr marL="180975" indent="-180975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tabLst/>
            <a:defRPr sz="1400" kern="120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lvl1pPr>
          <a:lvl2pPr marL="464775" indent="-28575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lang="en-US" sz="1400" kern="1200" dirty="0" smtClean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lvl2pPr>
          <a:lvl3pPr marL="542925" indent="-180975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lang="en-US" sz="1200" kern="1200" dirty="0" smtClean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lvl3pPr>
          <a:lvl4pPr marL="712788" indent="-169863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lang="en-US" sz="1200" kern="1200" dirty="0" smtClean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lvl4pPr>
          <a:lvl5pPr marL="893763" indent="-180975" algn="l" defTabSz="914400" rtl="0" eaLnBrk="1" latinLnBrk="0" hangingPunct="1">
            <a:spcBef>
              <a:spcPct val="20000"/>
            </a:spcBef>
            <a:buFont typeface="Arial" pitchFamily="34" charset="0"/>
            <a:buChar char="»"/>
            <a:defRPr lang="en-US" sz="1200" kern="1200" dirty="0" smtClean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lvl5pPr>
          <a:lvl6pPr marL="1242900" indent="-3429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lang="en-US" sz="1200" kern="1200" dirty="0" smtClean="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1423512" indent="-3429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lang="en-US" sz="1200" kern="1200" dirty="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lvl="0" indent="0" algn="l" defTabSz="914400" rtl="0" eaLnBrk="1" latinLnBrk="0" hangingPunct="1">
            <a:spcBef>
              <a:spcPct val="0"/>
            </a:spcBef>
            <a:buNone/>
          </a:pPr>
          <a:endParaRPr lang="en-US" sz="2400" b="0" kern="1200" dirty="0">
            <a:solidFill>
              <a:srgbClr val="002763"/>
            </a:solidFill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124239</xdr:colOff>
      <xdr:row>3</xdr:row>
      <xdr:rowOff>49696</xdr:rowOff>
    </xdr:from>
    <xdr:to>
      <xdr:col>30</xdr:col>
      <xdr:colOff>24848</xdr:colOff>
      <xdr:row>13</xdr:row>
      <xdr:rowOff>135926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304" y="621196"/>
          <a:ext cx="7106479" cy="1991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11</xdr:col>
      <xdr:colOff>225425</xdr:colOff>
      <xdr:row>9</xdr:row>
      <xdr:rowOff>12700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gray">
        <a:xfrm>
          <a:off x="704850" y="1143000"/>
          <a:ext cx="2206625" cy="584200"/>
        </a:xfrm>
        <a:prstGeom prst="chevron">
          <a:avLst>
            <a:gd name="adj" fmla="val 34952"/>
          </a:avLst>
        </a:prstGeom>
        <a:solidFill>
          <a:srgbClr val="00A1DE"/>
        </a:solidFill>
        <a:ln w="12700" cap="rnd" algn="ctr">
          <a:solidFill>
            <a:schemeClr val="bg1"/>
          </a:solidFill>
          <a:miter lim="800000"/>
          <a:headEnd/>
          <a:tailEnd/>
        </a:ln>
      </xdr:spPr>
      <xdr:txBody>
        <a:bodyPr wrap="square" lIns="36000" tIns="36000" rIns="36000" bIns="36000" anchor="ctr" anchorCtr="1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28625" indent="2857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858838" indent="55563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289050" indent="8255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717675" indent="11112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ctr">
            <a:lnSpc>
              <a:spcPct val="106000"/>
            </a:lnSpc>
            <a:defRPr/>
          </a:pPr>
          <a:r>
            <a:rPr lang="en-US" sz="1400" b="1">
              <a:solidFill>
                <a:schemeClr val="bg1"/>
              </a:solidFill>
            </a:rPr>
            <a:t>Settings</a:t>
          </a:r>
        </a:p>
      </xdr:txBody>
    </xdr:sp>
    <xdr:clientData/>
  </xdr:twoCellAnchor>
  <xdr:twoCellAnchor>
    <xdr:from>
      <xdr:col>11</xdr:col>
      <xdr:colOff>73025</xdr:colOff>
      <xdr:row>6</xdr:row>
      <xdr:rowOff>0</xdr:rowOff>
    </xdr:from>
    <xdr:to>
      <xdr:col>20</xdr:col>
      <xdr:colOff>50800</xdr:colOff>
      <xdr:row>9</xdr:row>
      <xdr:rowOff>12700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gray">
        <a:xfrm>
          <a:off x="2759075" y="1143000"/>
          <a:ext cx="2206625" cy="584200"/>
        </a:xfrm>
        <a:prstGeom prst="chevron">
          <a:avLst>
            <a:gd name="adj" fmla="val 34975"/>
          </a:avLst>
        </a:prstGeom>
        <a:solidFill>
          <a:srgbClr val="00A1DE"/>
        </a:solidFill>
        <a:ln w="12700" cap="rnd" algn="ctr">
          <a:solidFill>
            <a:schemeClr val="bg1"/>
          </a:solidFill>
          <a:miter lim="800000"/>
          <a:headEnd/>
          <a:tailEnd/>
        </a:ln>
      </xdr:spPr>
      <xdr:txBody>
        <a:bodyPr wrap="square" lIns="36000" tIns="36000" rIns="36000" bIns="36000" anchor="ctr" anchorCtr="1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28625" indent="2857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858838" indent="55563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289050" indent="8255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717675" indent="11112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marL="0" indent="0" algn="ctr" rtl="0" fontAlgn="base">
            <a:lnSpc>
              <a:spcPct val="106000"/>
            </a:lnSpc>
            <a:spcBef>
              <a:spcPct val="0"/>
            </a:spcBef>
            <a:spcAft>
              <a:spcPct val="0"/>
            </a:spcAft>
            <a:defRPr/>
          </a:pPr>
          <a:r>
            <a:rPr lang="en-US" sz="1400" b="1" kern="1200">
              <a:solidFill>
                <a:schemeClr val="bg1"/>
              </a:solidFill>
              <a:latin typeface="Arial" charset="0"/>
              <a:ea typeface="+mn-ea"/>
              <a:cs typeface="Arial" charset="0"/>
            </a:rPr>
            <a:t>Projects</a:t>
          </a:r>
        </a:p>
      </xdr:txBody>
    </xdr:sp>
    <xdr:clientData/>
  </xdr:twoCellAnchor>
  <xdr:twoCellAnchor>
    <xdr:from>
      <xdr:col>19</xdr:col>
      <xdr:colOff>139700</xdr:colOff>
      <xdr:row>6</xdr:row>
      <xdr:rowOff>0</xdr:rowOff>
    </xdr:from>
    <xdr:to>
      <xdr:col>28</xdr:col>
      <xdr:colOff>117475</xdr:colOff>
      <xdr:row>9</xdr:row>
      <xdr:rowOff>12700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gray">
        <a:xfrm>
          <a:off x="4806950" y="1143000"/>
          <a:ext cx="2206625" cy="584200"/>
        </a:xfrm>
        <a:prstGeom prst="chevron">
          <a:avLst>
            <a:gd name="adj" fmla="val 34975"/>
          </a:avLst>
        </a:prstGeom>
        <a:solidFill>
          <a:srgbClr val="00A1DE"/>
        </a:solidFill>
        <a:ln w="12700" cap="rnd" algn="ctr">
          <a:solidFill>
            <a:schemeClr val="bg1"/>
          </a:solidFill>
          <a:miter lim="800000"/>
          <a:headEnd/>
          <a:tailEnd/>
        </a:ln>
      </xdr:spPr>
      <xdr:txBody>
        <a:bodyPr wrap="square" lIns="36000" tIns="36000" rIns="36000" bIns="36000" anchor="ctr" anchorCtr="1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28625" indent="2857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858838" indent="55563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289050" indent="8255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717675" indent="11112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marL="0" indent="0" algn="ctr" rtl="0" fontAlgn="base">
            <a:lnSpc>
              <a:spcPct val="106000"/>
            </a:lnSpc>
            <a:spcBef>
              <a:spcPct val="0"/>
            </a:spcBef>
            <a:spcAft>
              <a:spcPct val="0"/>
            </a:spcAft>
            <a:defRPr/>
          </a:pPr>
          <a:r>
            <a:rPr lang="en-US" sz="1400" b="1" kern="1200">
              <a:solidFill>
                <a:schemeClr val="bg1"/>
              </a:solidFill>
              <a:latin typeface="Arial" charset="0"/>
              <a:ea typeface="+mn-ea"/>
              <a:cs typeface="Arial" charset="0"/>
            </a:rPr>
            <a:t>Heatmap</a:t>
          </a:r>
        </a:p>
      </xdr:txBody>
    </xdr:sp>
    <xdr:clientData/>
  </xdr:twoCellAnchor>
  <xdr:twoCellAnchor>
    <xdr:from>
      <xdr:col>27</xdr:col>
      <xdr:colOff>204787</xdr:colOff>
      <xdr:row>6</xdr:row>
      <xdr:rowOff>0</xdr:rowOff>
    </xdr:from>
    <xdr:to>
      <xdr:col>36</xdr:col>
      <xdr:colOff>182562</xdr:colOff>
      <xdr:row>9</xdr:row>
      <xdr:rowOff>12700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gray">
        <a:xfrm>
          <a:off x="6853237" y="1143000"/>
          <a:ext cx="2206625" cy="584200"/>
        </a:xfrm>
        <a:prstGeom prst="chevron">
          <a:avLst>
            <a:gd name="adj" fmla="val 34975"/>
          </a:avLst>
        </a:prstGeom>
        <a:solidFill>
          <a:srgbClr val="00A1DE"/>
        </a:solidFill>
        <a:ln w="12700" cap="rnd" algn="ctr">
          <a:solidFill>
            <a:schemeClr val="bg1"/>
          </a:solidFill>
          <a:miter lim="800000"/>
          <a:headEnd/>
          <a:tailEnd/>
        </a:ln>
      </xdr:spPr>
      <xdr:txBody>
        <a:bodyPr wrap="square" lIns="36000" tIns="36000" rIns="36000" bIns="36000" anchor="ctr" anchorCtr="1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28625" indent="2857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858838" indent="55563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289050" indent="8255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717675" indent="11112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marL="0" indent="0" algn="ctr" rtl="0" fontAlgn="base">
            <a:lnSpc>
              <a:spcPct val="106000"/>
            </a:lnSpc>
            <a:spcBef>
              <a:spcPct val="0"/>
            </a:spcBef>
            <a:spcAft>
              <a:spcPct val="0"/>
            </a:spcAft>
            <a:defRPr/>
          </a:pPr>
          <a:r>
            <a:rPr lang="en-US" sz="1400" b="1" kern="1200">
              <a:solidFill>
                <a:schemeClr val="bg1"/>
              </a:solidFill>
              <a:latin typeface="Arial" charset="0"/>
              <a:ea typeface="+mn-ea"/>
              <a:cs typeface="Arial" charset="0"/>
            </a:rPr>
            <a:t>Report</a:t>
          </a:r>
        </a:p>
      </xdr:txBody>
    </xdr:sp>
    <xdr:clientData/>
  </xdr:twoCellAnchor>
  <xdr:twoCellAnchor>
    <xdr:from>
      <xdr:col>3</xdr:col>
      <xdr:colOff>0</xdr:colOff>
      <xdr:row>9</xdr:row>
      <xdr:rowOff>164533</xdr:rowOff>
    </xdr:from>
    <xdr:to>
      <xdr:col>10</xdr:col>
      <xdr:colOff>223838</xdr:colOff>
      <xdr:row>29</xdr:row>
      <xdr:rowOff>21166</xdr:rowOff>
    </xdr:to>
    <xdr:sp macro="" textlink="">
      <xdr:nvSpPr>
        <xdr:cNvPr id="6" name="Text Placeholde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/>
        </xdr:cNvSpPr>
      </xdr:nvSpPr>
      <xdr:spPr>
        <a:xfrm>
          <a:off x="698500" y="1879033"/>
          <a:ext cx="1927755" cy="3666633"/>
        </a:xfrm>
        <a:prstGeom prst="rect">
          <a:avLst/>
        </a:prstGeom>
      </xdr:spPr>
      <xdr:txBody>
        <a:bodyPr wrap="square" lIns="0" tIns="0" rIns="0" bIns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28625" indent="2857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858838" indent="55563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289050" indent="8255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717675" indent="11112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n-US" sz="1000"/>
            <a:t>In this tab</a:t>
          </a:r>
          <a:r>
            <a:rPr lang="en-US" sz="1000" baseline="0"/>
            <a:t>, the prioritization model will be defined:</a:t>
          </a:r>
        </a:p>
        <a:p>
          <a:endParaRPr lang="en-US" sz="1000"/>
        </a:p>
        <a:p>
          <a:r>
            <a:rPr lang="en-US" sz="1000"/>
            <a:t>1. Set</a:t>
          </a:r>
          <a:r>
            <a:rPr lang="en-US" sz="1000" baseline="0"/>
            <a:t> up bubble size indicators. Standard these are set to NPV (value) and investment size (cost).</a:t>
          </a:r>
          <a:endParaRPr lang="en-US" sz="1000"/>
        </a:p>
        <a:p>
          <a:endParaRPr lang="en-US" sz="1000"/>
        </a:p>
        <a:p>
          <a:r>
            <a:rPr lang="en-US" sz="1000"/>
            <a:t>2. Define value</a:t>
          </a:r>
          <a:r>
            <a:rPr lang="en-US" sz="1000" baseline="0"/>
            <a:t> &amp; risk criteria (maximum of 15 criteria per category) </a:t>
          </a:r>
        </a:p>
        <a:p>
          <a:endParaRPr lang="en-US" sz="1000" baseline="0"/>
        </a:p>
        <a:p>
          <a:r>
            <a:rPr lang="en-US" sz="1000" baseline="0"/>
            <a:t>3. Fill in weight settings (in %) in order to compare the four different types of investment categories. Totale percentage per investment category must be equal to 100%</a:t>
          </a:r>
        </a:p>
        <a:p>
          <a:endParaRPr lang="en-US" sz="1000" baseline="0"/>
        </a:p>
        <a:p>
          <a:r>
            <a:rPr lang="en-US" sz="1000" i="1">
              <a:solidFill>
                <a:srgbClr val="FF0000"/>
              </a:solidFill>
            </a:rPr>
            <a:t>Voor het onderhanden initiatief in juni 2016 om te komen tot een eerste bollenplaat over alle diensten: </a:t>
          </a:r>
          <a:r>
            <a:rPr lang="en-US" sz="1000" i="1" baseline="0">
              <a:solidFill>
                <a:srgbClr val="FF0000"/>
              </a:solidFill>
            </a:rPr>
            <a:t> </a:t>
          </a:r>
          <a:r>
            <a:rPr lang="en-US" sz="1000" b="1" i="1" baseline="0">
              <a:solidFill>
                <a:srgbClr val="FF0000"/>
              </a:solidFill>
            </a:rPr>
            <a:t>hier niets wijzigen svp.</a:t>
          </a:r>
          <a:endParaRPr lang="en-US" sz="10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73025</xdr:colOff>
      <xdr:row>9</xdr:row>
      <xdr:rowOff>164534</xdr:rowOff>
    </xdr:from>
    <xdr:to>
      <xdr:col>19</xdr:col>
      <xdr:colOff>49213</xdr:colOff>
      <xdr:row>26</xdr:row>
      <xdr:rowOff>169333</xdr:rowOff>
    </xdr:to>
    <xdr:sp macro="" textlink="">
      <xdr:nvSpPr>
        <xdr:cNvPr id="7" name="Text Placeholder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/>
        </xdr:cNvSpPr>
      </xdr:nvSpPr>
      <xdr:spPr>
        <a:xfrm>
          <a:off x="2718858" y="1879034"/>
          <a:ext cx="1923522" cy="3243299"/>
        </a:xfrm>
        <a:prstGeom prst="rect">
          <a:avLst/>
        </a:prstGeom>
      </xdr:spPr>
      <xdr:txBody>
        <a:bodyPr wrap="square" lIns="0" tIns="0" rIns="0" bIns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28625" indent="2857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858838" indent="55563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289050" indent="8255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717675" indent="11112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n-US" sz="1000"/>
            <a:t>In this tab</a:t>
          </a:r>
          <a:r>
            <a:rPr lang="en-US" sz="1000" baseline="0"/>
            <a:t>, the projects will be scored against the prioritization model:</a:t>
          </a:r>
        </a:p>
        <a:p>
          <a:endParaRPr lang="en-US" sz="1000"/>
        </a:p>
        <a:p>
          <a:r>
            <a:rPr lang="en-US" sz="1000"/>
            <a:t>1</a:t>
          </a:r>
          <a:r>
            <a:rPr lang="en-US" sz="1000" baseline="0"/>
            <a:t>. Please fill in the project characteristics: project name, investment type (Verplicht, Uitbreiding, Productiviteit, Onderhoud), NPV (if applicable), investment size (in €)</a:t>
          </a:r>
        </a:p>
        <a:p>
          <a:endParaRPr lang="en-US" sz="1000" baseline="0"/>
        </a:p>
        <a:p>
          <a:r>
            <a:rPr lang="en-US" sz="1000" baseline="0"/>
            <a:t>2. Score the projects against the value and risk criteria. </a:t>
          </a:r>
        </a:p>
        <a:p>
          <a:r>
            <a:rPr lang="en-US" sz="1000" baseline="0"/>
            <a:t>Scoring scale is 1/3/5 (1=low, 3=medium, 5=high)</a:t>
          </a:r>
        </a:p>
        <a:p>
          <a:endParaRPr lang="en-US" sz="1000" baseline="0"/>
        </a:p>
        <a:p>
          <a:r>
            <a:rPr lang="en-US" sz="1000" baseline="0"/>
            <a:t>3. Fill in a "Y" in the colum "?" if the project should be incorporated in the reports, </a:t>
          </a:r>
        </a:p>
        <a:p>
          <a:r>
            <a:rPr lang="en-US" sz="1000" baseline="0"/>
            <a:t>otherwise fill in "N" </a:t>
          </a:r>
          <a:endParaRPr lang="en-US" sz="1000"/>
        </a:p>
      </xdr:txBody>
    </xdr:sp>
    <xdr:clientData/>
  </xdr:twoCellAnchor>
  <xdr:twoCellAnchor>
    <xdr:from>
      <xdr:col>19</xdr:col>
      <xdr:colOff>139700</xdr:colOff>
      <xdr:row>9</xdr:row>
      <xdr:rowOff>164534</xdr:rowOff>
    </xdr:from>
    <xdr:to>
      <xdr:col>27</xdr:col>
      <xdr:colOff>115888</xdr:colOff>
      <xdr:row>18</xdr:row>
      <xdr:rowOff>21167</xdr:rowOff>
    </xdr:to>
    <xdr:sp macro="" textlink="">
      <xdr:nvSpPr>
        <xdr:cNvPr id="8" name="Text Placeholder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/>
        </xdr:cNvSpPr>
      </xdr:nvSpPr>
      <xdr:spPr>
        <a:xfrm>
          <a:off x="4732867" y="1879034"/>
          <a:ext cx="1923521" cy="1571133"/>
        </a:xfrm>
        <a:prstGeom prst="rect">
          <a:avLst/>
        </a:prstGeom>
      </xdr:spPr>
      <xdr:txBody>
        <a:bodyPr wrap="square" lIns="0" tIns="0" rIns="0" bIns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28625" indent="2857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858838" indent="55563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289050" indent="8255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717675" indent="11112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n-US" sz="1000" baseline="0"/>
            <a:t>The heatmap shows which projects score respectively high or low on which risk- and value criteria.</a:t>
          </a:r>
        </a:p>
        <a:p>
          <a:endParaRPr lang="en-US" sz="1000" baseline="0"/>
        </a:p>
        <a:p>
          <a:r>
            <a:rPr lang="en-US" sz="1000" baseline="0"/>
            <a:t> At a glance, you can see the main factors that are determining the average value or risk of a project. </a:t>
          </a:r>
          <a:endParaRPr lang="en-US" sz="1000"/>
        </a:p>
      </xdr:txBody>
    </xdr:sp>
    <xdr:clientData/>
  </xdr:twoCellAnchor>
  <xdr:twoCellAnchor>
    <xdr:from>
      <xdr:col>27</xdr:col>
      <xdr:colOff>204787</xdr:colOff>
      <xdr:row>9</xdr:row>
      <xdr:rowOff>164534</xdr:rowOff>
    </xdr:from>
    <xdr:to>
      <xdr:col>35</xdr:col>
      <xdr:colOff>180975</xdr:colOff>
      <xdr:row>22</xdr:row>
      <xdr:rowOff>0</xdr:rowOff>
    </xdr:to>
    <xdr:sp macro="" textlink="">
      <xdr:nvSpPr>
        <xdr:cNvPr id="9" name="Text Placeholder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/>
        </xdr:cNvSpPr>
      </xdr:nvSpPr>
      <xdr:spPr>
        <a:xfrm>
          <a:off x="6745287" y="1879034"/>
          <a:ext cx="1923521" cy="2311966"/>
        </a:xfrm>
        <a:prstGeom prst="rect">
          <a:avLst/>
        </a:prstGeom>
      </xdr:spPr>
      <xdr:txBody>
        <a:bodyPr wrap="square" lIns="0" tIns="0" rIns="0" bIns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28625" indent="2857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858838" indent="55563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289050" indent="8255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717675" indent="11112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n-US" sz="1000"/>
            <a:t>In</a:t>
          </a:r>
          <a:r>
            <a:rPr lang="en-US" sz="1000" baseline="0"/>
            <a:t> this tab the projects are plotted in a value &amp; risk matrix. </a:t>
          </a:r>
        </a:p>
        <a:p>
          <a:endParaRPr lang="en-US" sz="1000" baseline="0"/>
        </a:p>
        <a:p>
          <a:r>
            <a:rPr lang="en-US" sz="1000" baseline="0"/>
            <a:t>First a full report is generated including all investment categories. </a:t>
          </a:r>
        </a:p>
        <a:p>
          <a:endParaRPr lang="en-US" sz="1000" baseline="0"/>
        </a:p>
        <a:p>
          <a:r>
            <a:rPr lang="en-US" sz="1000" baseline="0"/>
            <a:t>Second (below) a report is generated per investment category</a:t>
          </a:r>
        </a:p>
        <a:p>
          <a:endParaRPr lang="en-US" sz="1000" baseline="0"/>
        </a:p>
        <a:p>
          <a:r>
            <a:rPr lang="en-US" sz="1000" baseline="0"/>
            <a:t>1. Select the size indicator: NPV or investment size (in €). </a:t>
          </a:r>
        </a:p>
        <a:p>
          <a:r>
            <a:rPr lang="en-US" sz="1000" baseline="0"/>
            <a:t>This will determine the size of the bubbles in the value &amp; risk matrix. </a:t>
          </a:r>
        </a:p>
        <a:p>
          <a:endParaRPr lang="en-US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14</xdr:row>
      <xdr:rowOff>114300</xdr:rowOff>
    </xdr:from>
    <xdr:to>
      <xdr:col>51</xdr:col>
      <xdr:colOff>57150</xdr:colOff>
      <xdr:row>14</xdr:row>
      <xdr:rowOff>114300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914525" y="1733550"/>
          <a:ext cx="10506075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33</xdr:row>
      <xdr:rowOff>171450</xdr:rowOff>
    </xdr:from>
    <xdr:to>
      <xdr:col>51</xdr:col>
      <xdr:colOff>85725</xdr:colOff>
      <xdr:row>33</xdr:row>
      <xdr:rowOff>171450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038350" y="6619875"/>
          <a:ext cx="10639425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8</xdr:row>
      <xdr:rowOff>133350</xdr:rowOff>
    </xdr:from>
    <xdr:to>
      <xdr:col>51</xdr:col>
      <xdr:colOff>57150</xdr:colOff>
      <xdr:row>8</xdr:row>
      <xdr:rowOff>133350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914525" y="1685925"/>
          <a:ext cx="10506075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127</xdr:col>
      <xdr:colOff>247651</xdr:colOff>
      <xdr:row>7</xdr:row>
      <xdr:rowOff>0</xdr:rowOff>
    </xdr:from>
    <xdr:to>
      <xdr:col>138</xdr:col>
      <xdr:colOff>163758</xdr:colOff>
      <xdr:row>33</xdr:row>
      <xdr:rowOff>48280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37651" y="1641231"/>
          <a:ext cx="6600825" cy="4957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242453</xdr:colOff>
      <xdr:row>58</xdr:row>
      <xdr:rowOff>173182</xdr:rowOff>
    </xdr:from>
    <xdr:to>
      <xdr:col>49</xdr:col>
      <xdr:colOff>213878</xdr:colOff>
      <xdr:row>58</xdr:row>
      <xdr:rowOff>173182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420089" y="11222182"/>
          <a:ext cx="10639425" cy="0"/>
        </a:xfrm>
        <a:prstGeom prst="line">
          <a:avLst/>
        </a:prstGeom>
        <a:ln w="28575">
          <a:solidFill>
            <a:srgbClr val="00A1D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138111</xdr:colOff>
      <xdr:row>38</xdr:row>
      <xdr:rowOff>182708</xdr:rowOff>
    </xdr:from>
    <xdr:to>
      <xdr:col>27</xdr:col>
      <xdr:colOff>138112</xdr:colOff>
      <xdr:row>79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flipV="1">
          <a:off x="6649747" y="7421708"/>
          <a:ext cx="1" cy="7694467"/>
        </a:xfrm>
        <a:prstGeom prst="line">
          <a:avLst/>
        </a:prstGeom>
        <a:ln w="28575">
          <a:solidFill>
            <a:srgbClr val="00A1D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35</xdr:row>
      <xdr:rowOff>74083</xdr:rowOff>
    </xdr:from>
    <xdr:to>
      <xdr:col>54</xdr:col>
      <xdr:colOff>42333</xdr:colOff>
      <xdr:row>35</xdr:row>
      <xdr:rowOff>74083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476250" y="6360583"/>
          <a:ext cx="12678833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63501</xdr:colOff>
      <xdr:row>7</xdr:row>
      <xdr:rowOff>148167</xdr:rowOff>
    </xdr:from>
    <xdr:to>
      <xdr:col>26</xdr:col>
      <xdr:colOff>42334</xdr:colOff>
      <xdr:row>33</xdr:row>
      <xdr:rowOff>19167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179916</xdr:colOff>
      <xdr:row>39</xdr:row>
      <xdr:rowOff>5474</xdr:rowOff>
    </xdr:from>
    <xdr:to>
      <xdr:col>25</xdr:col>
      <xdr:colOff>52916</xdr:colOff>
      <xdr:row>58</xdr:row>
      <xdr:rowOff>61232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38</xdr:row>
      <xdr:rowOff>131379</xdr:rowOff>
    </xdr:from>
    <xdr:to>
      <xdr:col>47</xdr:col>
      <xdr:colOff>116417</xdr:colOff>
      <xdr:row>58</xdr:row>
      <xdr:rowOff>6804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60</xdr:row>
      <xdr:rowOff>0</xdr:rowOff>
    </xdr:from>
    <xdr:to>
      <xdr:col>25</xdr:col>
      <xdr:colOff>116417</xdr:colOff>
      <xdr:row>80</xdr:row>
      <xdr:rowOff>74083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63501</xdr:colOff>
      <xdr:row>60</xdr:row>
      <xdr:rowOff>0</xdr:rowOff>
    </xdr:from>
    <xdr:to>
      <xdr:col>47</xdr:col>
      <xdr:colOff>179918</xdr:colOff>
      <xdr:row>80</xdr:row>
      <xdr:rowOff>74083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163287</xdr:colOff>
      <xdr:row>37</xdr:row>
      <xdr:rowOff>54429</xdr:rowOff>
    </xdr:from>
    <xdr:to>
      <xdr:col>10</xdr:col>
      <xdr:colOff>243344</xdr:colOff>
      <xdr:row>40</xdr:row>
      <xdr:rowOff>38027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843769" y="6735536"/>
          <a:ext cx="814843" cy="555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800">
              <a:solidFill>
                <a:srgbClr val="FF0000"/>
              </a:solidFill>
            </a:rPr>
            <a:t>hoge waarde hoog</a:t>
          </a:r>
          <a:r>
            <a:rPr lang="en-US" sz="800" baseline="0">
              <a:solidFill>
                <a:srgbClr val="FF0000"/>
              </a:solidFill>
            </a:rPr>
            <a:t> risico</a:t>
          </a:r>
          <a:endParaRPr lang="en-US" sz="800">
            <a:solidFill>
              <a:srgbClr val="FF0000"/>
            </a:solidFill>
          </a:endParaRPr>
        </a:p>
        <a:p>
          <a:pPr algn="l"/>
          <a:endParaRPr 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29</xdr:col>
      <xdr:colOff>149677</xdr:colOff>
      <xdr:row>37</xdr:row>
      <xdr:rowOff>136071</xdr:rowOff>
    </xdr:from>
    <xdr:to>
      <xdr:col>32</xdr:col>
      <xdr:colOff>229735</xdr:colOff>
      <xdr:row>40</xdr:row>
      <xdr:rowOff>119669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7218588" y="6817178"/>
          <a:ext cx="814843" cy="555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800">
              <a:solidFill>
                <a:srgbClr val="FF0000"/>
              </a:solidFill>
            </a:rPr>
            <a:t>hoge waarde hoog</a:t>
          </a:r>
          <a:r>
            <a:rPr lang="en-US" sz="800" baseline="0">
              <a:solidFill>
                <a:srgbClr val="FF0000"/>
              </a:solidFill>
            </a:rPr>
            <a:t> risico</a:t>
          </a:r>
          <a:endParaRPr lang="en-US" sz="800">
            <a:solidFill>
              <a:srgbClr val="FF0000"/>
            </a:solidFill>
          </a:endParaRPr>
        </a:p>
        <a:p>
          <a:pPr algn="l"/>
          <a:endParaRPr 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31</xdr:col>
      <xdr:colOff>95250</xdr:colOff>
      <xdr:row>60</xdr:row>
      <xdr:rowOff>136071</xdr:rowOff>
    </xdr:from>
    <xdr:to>
      <xdr:col>34</xdr:col>
      <xdr:colOff>175307</xdr:colOff>
      <xdr:row>63</xdr:row>
      <xdr:rowOff>119669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7654018" y="11198678"/>
          <a:ext cx="814843" cy="555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800">
              <a:solidFill>
                <a:srgbClr val="FF0000"/>
              </a:solidFill>
            </a:rPr>
            <a:t>hoge waarde hoog</a:t>
          </a:r>
          <a:r>
            <a:rPr lang="en-US" sz="800" baseline="0">
              <a:solidFill>
                <a:srgbClr val="FF0000"/>
              </a:solidFill>
            </a:rPr>
            <a:t> risico</a:t>
          </a:r>
          <a:endParaRPr lang="en-US" sz="800">
            <a:solidFill>
              <a:srgbClr val="FF0000"/>
            </a:solidFill>
          </a:endParaRPr>
        </a:p>
        <a:p>
          <a:pPr algn="l"/>
          <a:endParaRPr 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190499</xdr:colOff>
      <xdr:row>58</xdr:row>
      <xdr:rowOff>156482</xdr:rowOff>
    </xdr:from>
    <xdr:to>
      <xdr:col>10</xdr:col>
      <xdr:colOff>25628</xdr:colOff>
      <xdr:row>61</xdr:row>
      <xdr:rowOff>140080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1626053" y="10838089"/>
          <a:ext cx="814843" cy="555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800">
              <a:solidFill>
                <a:srgbClr val="FF0000"/>
              </a:solidFill>
            </a:rPr>
            <a:t>hoge waarde hoog</a:t>
          </a:r>
          <a:r>
            <a:rPr lang="en-US" sz="800" baseline="0">
              <a:solidFill>
                <a:srgbClr val="FF0000"/>
              </a:solidFill>
            </a:rPr>
            <a:t> risico</a:t>
          </a:r>
          <a:endParaRPr lang="en-US" sz="800">
            <a:solidFill>
              <a:srgbClr val="FF0000"/>
            </a:solidFill>
          </a:endParaRPr>
        </a:p>
        <a:p>
          <a:pPr algn="l"/>
          <a:endParaRPr 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238126</xdr:colOff>
      <xdr:row>55</xdr:row>
      <xdr:rowOff>81642</xdr:rowOff>
    </xdr:from>
    <xdr:to>
      <xdr:col>9</xdr:col>
      <xdr:colOff>28096</xdr:colOff>
      <xdr:row>56</xdr:row>
      <xdr:rowOff>141207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1428751" y="10191749"/>
          <a:ext cx="769684" cy="25006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800">
              <a:solidFill>
                <a:srgbClr val="FF0000"/>
              </a:solidFill>
            </a:rPr>
            <a:t>Lage waarde</a:t>
          </a:r>
          <a:r>
            <a:rPr lang="en-US" sz="800" baseline="0">
              <a:solidFill>
                <a:srgbClr val="FF0000"/>
              </a:solidFill>
            </a:rPr>
            <a:t> hoog risico</a:t>
          </a:r>
          <a:endParaRPr 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40822</xdr:colOff>
      <xdr:row>55</xdr:row>
      <xdr:rowOff>13608</xdr:rowOff>
    </xdr:from>
    <xdr:to>
      <xdr:col>31</xdr:col>
      <xdr:colOff>75720</xdr:colOff>
      <xdr:row>56</xdr:row>
      <xdr:rowOff>73173</xdr:rowOff>
    </xdr:to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6864804" y="10123715"/>
          <a:ext cx="769684" cy="25006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800">
              <a:solidFill>
                <a:srgbClr val="FF0000"/>
              </a:solidFill>
            </a:rPr>
            <a:t>Lage waarde</a:t>
          </a:r>
          <a:r>
            <a:rPr lang="en-US" sz="800" baseline="0">
              <a:solidFill>
                <a:srgbClr val="FF0000"/>
              </a:solidFill>
            </a:rPr>
            <a:t> hoog risico</a:t>
          </a:r>
          <a:endParaRPr 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27212</xdr:colOff>
      <xdr:row>77</xdr:row>
      <xdr:rowOff>149678</xdr:rowOff>
    </xdr:from>
    <xdr:to>
      <xdr:col>9</xdr:col>
      <xdr:colOff>62111</xdr:colOff>
      <xdr:row>79</xdr:row>
      <xdr:rowOff>18743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1462766" y="14450785"/>
          <a:ext cx="769684" cy="25006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800">
              <a:solidFill>
                <a:srgbClr val="FF0000"/>
              </a:solidFill>
            </a:rPr>
            <a:t>Lage waarde</a:t>
          </a:r>
          <a:r>
            <a:rPr lang="en-US" sz="800" baseline="0">
              <a:solidFill>
                <a:srgbClr val="FF0000"/>
              </a:solidFill>
            </a:rPr>
            <a:t> hoog risico</a:t>
          </a:r>
          <a:endParaRPr 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102053</xdr:colOff>
      <xdr:row>77</xdr:row>
      <xdr:rowOff>122465</xdr:rowOff>
    </xdr:from>
    <xdr:to>
      <xdr:col>31</xdr:col>
      <xdr:colOff>136951</xdr:colOff>
      <xdr:row>78</xdr:row>
      <xdr:rowOff>182030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6926035" y="14423572"/>
          <a:ext cx="769684" cy="25006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800">
              <a:solidFill>
                <a:srgbClr val="FF0000"/>
              </a:solidFill>
            </a:rPr>
            <a:t>Lage waarde</a:t>
          </a:r>
          <a:r>
            <a:rPr lang="en-US" sz="800" baseline="0">
              <a:solidFill>
                <a:srgbClr val="FF0000"/>
              </a:solidFill>
            </a:rPr>
            <a:t> hoog risico</a:t>
          </a:r>
          <a:endParaRPr 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156483</xdr:colOff>
      <xdr:row>37</xdr:row>
      <xdr:rowOff>156482</xdr:rowOff>
    </xdr:from>
    <xdr:to>
      <xdr:col>27</xdr:col>
      <xdr:colOff>16386</xdr:colOff>
      <xdr:row>39</xdr:row>
      <xdr:rowOff>140085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5755822" y="6837589"/>
          <a:ext cx="839618" cy="36460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800">
              <a:solidFill>
                <a:srgbClr val="FF0000"/>
              </a:solidFill>
            </a:rPr>
            <a:t>hoge waarde laag risico</a:t>
          </a:r>
        </a:p>
      </xdr:txBody>
    </xdr:sp>
    <xdr:clientData/>
  </xdr:twoCellAnchor>
  <xdr:twoCellAnchor>
    <xdr:from>
      <xdr:col>23</xdr:col>
      <xdr:colOff>224517</xdr:colOff>
      <xdr:row>59</xdr:row>
      <xdr:rowOff>34017</xdr:rowOff>
    </xdr:from>
    <xdr:to>
      <xdr:col>27</xdr:col>
      <xdr:colOff>84420</xdr:colOff>
      <xdr:row>61</xdr:row>
      <xdr:rowOff>17620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5823856" y="10906124"/>
          <a:ext cx="839618" cy="36460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800">
              <a:solidFill>
                <a:srgbClr val="FF0000"/>
              </a:solidFill>
            </a:rPr>
            <a:t>hoge waarde laag risico</a:t>
          </a:r>
        </a:p>
      </xdr:txBody>
    </xdr:sp>
    <xdr:clientData/>
  </xdr:twoCellAnchor>
  <xdr:twoCellAnchor>
    <xdr:from>
      <xdr:col>45</xdr:col>
      <xdr:colOff>129267</xdr:colOff>
      <xdr:row>37</xdr:row>
      <xdr:rowOff>136072</xdr:rowOff>
    </xdr:from>
    <xdr:to>
      <xdr:col>48</xdr:col>
      <xdr:colOff>234099</xdr:colOff>
      <xdr:row>39</xdr:row>
      <xdr:rowOff>119675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11117035" y="6817179"/>
          <a:ext cx="839618" cy="36460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800">
              <a:solidFill>
                <a:srgbClr val="FF0000"/>
              </a:solidFill>
            </a:rPr>
            <a:t>hoge waarde laag risico</a:t>
          </a:r>
        </a:p>
      </xdr:txBody>
    </xdr:sp>
    <xdr:clientData/>
  </xdr:twoCellAnchor>
  <xdr:twoCellAnchor>
    <xdr:from>
      <xdr:col>45</xdr:col>
      <xdr:colOff>238124</xdr:colOff>
      <xdr:row>59</xdr:row>
      <xdr:rowOff>34017</xdr:rowOff>
    </xdr:from>
    <xdr:to>
      <xdr:col>49</xdr:col>
      <xdr:colOff>98028</xdr:colOff>
      <xdr:row>61</xdr:row>
      <xdr:rowOff>17620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11225892" y="10906124"/>
          <a:ext cx="839618" cy="36460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800">
              <a:solidFill>
                <a:srgbClr val="FF0000"/>
              </a:solidFill>
            </a:rPr>
            <a:t>hoge waarde laag risico</a:t>
          </a:r>
        </a:p>
      </xdr:txBody>
    </xdr:sp>
    <xdr:clientData/>
  </xdr:twoCellAnchor>
  <xdr:twoCellAnchor>
    <xdr:from>
      <xdr:col>24</xdr:col>
      <xdr:colOff>81642</xdr:colOff>
      <xdr:row>55</xdr:row>
      <xdr:rowOff>40821</xdr:rowOff>
    </xdr:from>
    <xdr:to>
      <xdr:col>27</xdr:col>
      <xdr:colOff>81631</xdr:colOff>
      <xdr:row>57</xdr:row>
      <xdr:rowOff>63444</xdr:rowOff>
    </xdr:to>
    <xdr:sp macro="" textlink="">
      <xdr:nvSpPr>
        <xdr:cNvPr id="37" name="Text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5925910" y="10150928"/>
          <a:ext cx="734775" cy="40362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800">
              <a:solidFill>
                <a:srgbClr val="FF0000"/>
              </a:solidFill>
            </a:rPr>
            <a:t>Lage waarde laag risico</a:t>
          </a:r>
        </a:p>
      </xdr:txBody>
    </xdr:sp>
    <xdr:clientData/>
  </xdr:twoCellAnchor>
  <xdr:twoCellAnchor>
    <xdr:from>
      <xdr:col>23</xdr:col>
      <xdr:colOff>20411</xdr:colOff>
      <xdr:row>78</xdr:row>
      <xdr:rowOff>34018</xdr:rowOff>
    </xdr:from>
    <xdr:to>
      <xdr:col>26</xdr:col>
      <xdr:colOff>20400</xdr:colOff>
      <xdr:row>80</xdr:row>
      <xdr:rowOff>56641</xdr:rowOff>
    </xdr:to>
    <xdr:sp macro="" textlink="">
      <xdr:nvSpPr>
        <xdr:cNvPr id="38" name="Text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5619750" y="14525625"/>
          <a:ext cx="734775" cy="40362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800">
              <a:solidFill>
                <a:srgbClr val="FF0000"/>
              </a:solidFill>
            </a:rPr>
            <a:t>Lage waarde laag risico</a:t>
          </a:r>
        </a:p>
      </xdr:txBody>
    </xdr:sp>
    <xdr:clientData/>
  </xdr:twoCellAnchor>
  <xdr:twoCellAnchor>
    <xdr:from>
      <xdr:col>45</xdr:col>
      <xdr:colOff>95250</xdr:colOff>
      <xdr:row>55</xdr:row>
      <xdr:rowOff>163286</xdr:rowOff>
    </xdr:from>
    <xdr:to>
      <xdr:col>48</xdr:col>
      <xdr:colOff>95239</xdr:colOff>
      <xdr:row>57</xdr:row>
      <xdr:rowOff>185909</xdr:rowOff>
    </xdr:to>
    <xdr:sp macro="" textlink="">
      <xdr:nvSpPr>
        <xdr:cNvPr id="40" name="TextBox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11083018" y="10273393"/>
          <a:ext cx="734775" cy="40362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800">
              <a:solidFill>
                <a:srgbClr val="FF0000"/>
              </a:solidFill>
            </a:rPr>
            <a:t>Lage waarde laag risico</a:t>
          </a:r>
        </a:p>
      </xdr:txBody>
    </xdr:sp>
    <xdr:clientData/>
  </xdr:twoCellAnchor>
  <xdr:twoCellAnchor>
    <xdr:from>
      <xdr:col>45</xdr:col>
      <xdr:colOff>108857</xdr:colOff>
      <xdr:row>78</xdr:row>
      <xdr:rowOff>27214</xdr:rowOff>
    </xdr:from>
    <xdr:to>
      <xdr:col>48</xdr:col>
      <xdr:colOff>108846</xdr:colOff>
      <xdr:row>80</xdr:row>
      <xdr:rowOff>49837</xdr:rowOff>
    </xdr:to>
    <xdr:sp macro="" textlink="">
      <xdr:nvSpPr>
        <xdr:cNvPr id="41" name="Text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11096625" y="14518821"/>
          <a:ext cx="734775" cy="40362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800">
              <a:solidFill>
                <a:srgbClr val="FF0000"/>
              </a:solidFill>
            </a:rPr>
            <a:t>Lage waarde laag risico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0.85665</cdr:x>
      <cdr:y>0</cdr:y>
    </cdr:from>
    <cdr:to>
      <cdr:x>1</cdr:x>
      <cdr:y>0.07522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17501" y="0"/>
          <a:ext cx="839618" cy="362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solidFill>
                <a:srgbClr val="FF0000"/>
              </a:solidFill>
            </a:rPr>
            <a:t>hoge waarde laag risico</a:t>
          </a:r>
        </a:p>
      </cdr:txBody>
    </cdr:sp>
  </cdr:relSizeAnchor>
  <cdr:relSizeAnchor xmlns:cdr="http://schemas.openxmlformats.org/drawingml/2006/chartDrawing">
    <cdr:from>
      <cdr:x>0.8699</cdr:x>
      <cdr:y>0.91386</cdr:y>
    </cdr:from>
    <cdr:to>
      <cdr:x>0.99535</cdr:x>
      <cdr:y>0.99713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95130" y="4429608"/>
          <a:ext cx="734775" cy="403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solidFill>
                <a:srgbClr val="FF0000"/>
              </a:solidFill>
            </a:rPr>
            <a:t>Lage waarde laag risico</a:t>
          </a:r>
        </a:p>
      </cdr:txBody>
    </cdr:sp>
  </cdr:relSizeAnchor>
  <cdr:relSizeAnchor xmlns:cdr="http://schemas.openxmlformats.org/drawingml/2006/chartDrawing">
    <cdr:from>
      <cdr:x>0</cdr:x>
      <cdr:y>0.04106</cdr:y>
    </cdr:from>
    <cdr:to>
      <cdr:x>0.13912</cdr:x>
      <cdr:y>0.15558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199006"/>
          <a:ext cx="814843" cy="555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>
              <a:solidFill>
                <a:srgbClr val="FF0000"/>
              </a:solidFill>
            </a:rPr>
            <a:t>hoge waarde hoog</a:t>
          </a:r>
          <a:r>
            <a:rPr lang="en-US" sz="800" baseline="0">
              <a:solidFill>
                <a:srgbClr val="FF0000"/>
              </a:solidFill>
            </a:rPr>
            <a:t> risico</a:t>
          </a:r>
          <a:endParaRPr lang="en-US" sz="800">
            <a:solidFill>
              <a:srgbClr val="FF0000"/>
            </a:solidFill>
          </a:endParaRPr>
        </a:p>
        <a:p xmlns:a="http://schemas.openxmlformats.org/drawingml/2006/main">
          <a:pPr algn="l"/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0.00813</cdr:x>
      <cdr:y>0.91241</cdr:y>
    </cdr:from>
    <cdr:to>
      <cdr:x>0.13954</cdr:x>
      <cdr:y>0.964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7625" y="4422593"/>
          <a:ext cx="769684" cy="250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>
              <a:solidFill>
                <a:srgbClr val="FF0000"/>
              </a:solidFill>
            </a:rPr>
            <a:t>Lage waarde</a:t>
          </a:r>
          <a:r>
            <a:rPr lang="en-US" sz="800" baseline="0">
              <a:solidFill>
                <a:srgbClr val="FF0000"/>
              </a:solidFill>
            </a:rPr>
            <a:t> hoog risico</a:t>
          </a:r>
          <a:endParaRPr lang="en-US" sz="800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249977111117893"/>
  </sheetPr>
  <dimension ref="A1:DZ294"/>
  <sheetViews>
    <sheetView showGridLines="0" showRowColHeaders="0" zoomScale="115" zoomScaleNormal="115" zoomScaleSheetLayoutView="90" zoomScalePageLayoutView="70" workbookViewId="0">
      <selection activeCell="X28" sqref="X28"/>
    </sheetView>
  </sheetViews>
  <sheetFormatPr defaultRowHeight="14.5"/>
  <cols>
    <col min="1" max="1" width="3.08984375" style="2" customWidth="1"/>
    <col min="2" max="39" width="3.7265625" customWidth="1"/>
    <col min="40" max="79" width="3.7265625" style="2" customWidth="1"/>
    <col min="80" max="130" width="9.08984375" style="2"/>
  </cols>
  <sheetData>
    <row r="1" spans="2:56" ht="1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56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2:56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2:56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2:5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2:56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2:56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2:56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2:56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2:56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2:56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2:56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2:56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2:56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2:56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2:56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2:56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2:56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2:56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2:56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2:56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2:5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2:56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2:56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2:56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2:56" s="2" customForma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2:56" s="2" customForma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2:56" s="2" customForma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</sheetData>
  <sheetProtection sheet="1" objects="1" scenarios="1" selectLockedCells="1" selectUnlockedCells="1"/>
  <customSheetViews>
    <customSheetView guid="{6499574F-5853-4D30-9424-5A492382BFE2}" scale="90" showPageBreaks="1" view="pageBreakPreview">
      <selection activeCell="A5" sqref="A5"/>
    </customSheetView>
  </customSheetViews>
  <printOptions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</sheetPr>
  <dimension ref="A1:DZ299"/>
  <sheetViews>
    <sheetView showGridLines="0" showRowColHeaders="0" zoomScale="115" zoomScaleNormal="115" zoomScaleSheetLayoutView="90" zoomScalePageLayoutView="70" workbookViewId="0">
      <pane ySplit="4" topLeftCell="A5" activePane="bottomLeft" state="frozen"/>
      <selection activeCell="D11" sqref="D11:J11"/>
      <selection pane="bottomLeft" activeCell="U32" sqref="U32"/>
    </sheetView>
  </sheetViews>
  <sheetFormatPr defaultRowHeight="14.5"/>
  <cols>
    <col min="1" max="1" width="3.08984375" style="2" customWidth="1"/>
    <col min="2" max="39" width="3.7265625" customWidth="1"/>
    <col min="40" max="79" width="3.7265625" style="2" customWidth="1"/>
    <col min="80" max="130" width="9.08984375" style="2"/>
  </cols>
  <sheetData>
    <row r="1" spans="2:56" ht="1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56" ht="15" customHeight="1">
      <c r="B2" s="1"/>
      <c r="C2" s="91" t="s">
        <v>79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15" customHeight="1">
      <c r="B3" s="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>
      <c r="B4" s="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2:56" ht="1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2:56" ht="1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2:56" ht="1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2:56" ht="15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2:56" ht="15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2:56" ht="15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2:56" ht="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2:56" ht="1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2:56" ht="1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2:56" ht="1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2:56" ht="1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2:56" ht="1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2:56" ht="1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2:56" ht="1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2:56" ht="1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2:56" ht="1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2:56" ht="1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2:56" ht="1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2:56" ht="1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2:56" ht="1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2:56" ht="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2:56" ht="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2:56" ht="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2:56" ht="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2:5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2:5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2:56" s="2" customForma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2:56" s="2" customForma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2:56" s="2" customForma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2:56" s="2" customForma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2:56" s="2" customForma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2:56" s="2" customForma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2:56" s="2" customForma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2:56" s="2" customForma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2:56" s="2" customForma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2:56" s="2" customForma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2:56" s="2" customForma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2:56" s="2" customForma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2:56" s="2" customForma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2:56" s="2" customForma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2:56" s="2" customForma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2:56" s="2" customForma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2:56" s="2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2:56" s="2" customForma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2:56" s="2" customForma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2:56" s="2" customFormat="1"/>
    <row r="53" spans="2:56" s="2" customFormat="1"/>
    <row r="54" spans="2:56" s="2" customFormat="1"/>
    <row r="55" spans="2:56" s="2" customFormat="1"/>
    <row r="56" spans="2:56" s="2" customFormat="1"/>
    <row r="57" spans="2:56" s="2" customFormat="1"/>
    <row r="58" spans="2:56" s="2" customFormat="1"/>
    <row r="59" spans="2:56" s="2" customFormat="1"/>
    <row r="60" spans="2:56" s="2" customFormat="1"/>
    <row r="61" spans="2:56" s="2" customFormat="1"/>
    <row r="62" spans="2:56" s="2" customFormat="1"/>
    <row r="63" spans="2:56" s="2" customFormat="1"/>
    <row r="64" spans="2:56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</sheetData>
  <sheetProtection sheet="1" objects="1" scenarios="1" selectLockedCells="1" selectUnlockedCells="1"/>
  <mergeCells count="1">
    <mergeCell ref="C2:AC4"/>
  </mergeCells>
  <printOptions verticalCentered="1"/>
  <pageMargins left="0.23622047244094491" right="0.23622047244094491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Z302"/>
  <sheetViews>
    <sheetView showGridLines="0" zoomScaleNormal="100" zoomScaleSheetLayoutView="90" zoomScalePageLayoutView="70" workbookViewId="0">
      <pane ySplit="4" topLeftCell="A16" activePane="bottomLeft" state="frozen"/>
      <selection activeCell="D11" sqref="D11:J11"/>
      <selection pane="bottomLeft" activeCell="Q8" sqref="Q8:AY8"/>
    </sheetView>
  </sheetViews>
  <sheetFormatPr defaultRowHeight="14.5"/>
  <cols>
    <col min="1" max="1" width="3.08984375" style="2" customWidth="1"/>
    <col min="2" max="39" width="3.7265625" customWidth="1"/>
    <col min="40" max="79" width="3.7265625" style="2" customWidth="1"/>
    <col min="80" max="130" width="9.08984375" style="2"/>
  </cols>
  <sheetData>
    <row r="1" spans="2:56" ht="1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56" ht="12" customHeight="1">
      <c r="B2" s="1"/>
      <c r="C2" s="91" t="s">
        <v>0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9" customHeight="1">
      <c r="B3" s="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7.5" customHeight="1">
      <c r="B4" s="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" customHeight="1">
      <c r="B5" s="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6.5" customHeight="1">
      <c r="B6" s="1"/>
      <c r="C6" s="99" t="s">
        <v>80</v>
      </c>
      <c r="D6" s="99"/>
      <c r="E6" s="99"/>
      <c r="F6" s="99"/>
      <c r="G6" s="99"/>
      <c r="H6" s="99"/>
      <c r="I6" s="5"/>
      <c r="J6" s="97" t="s">
        <v>111</v>
      </c>
      <c r="K6" s="97"/>
      <c r="L6" s="97"/>
      <c r="M6" s="97"/>
      <c r="N6" s="97"/>
      <c r="O6" s="97"/>
      <c r="P6" s="97"/>
      <c r="Q6" s="97" t="s">
        <v>112</v>
      </c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2:56" ht="15" customHeight="1">
      <c r="B7" s="1"/>
      <c r="C7" s="99"/>
      <c r="D7" s="99"/>
      <c r="E7" s="99"/>
      <c r="F7" s="99"/>
      <c r="G7" s="99"/>
      <c r="H7" s="99"/>
      <c r="I7" s="20"/>
      <c r="J7" s="98" t="s">
        <v>103</v>
      </c>
      <c r="K7" s="98"/>
      <c r="L7" s="98"/>
      <c r="M7" s="98"/>
      <c r="N7" s="98"/>
      <c r="O7" s="98"/>
      <c r="P7" s="98"/>
      <c r="Q7" s="100" t="s">
        <v>104</v>
      </c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"/>
      <c r="BA7" s="1"/>
      <c r="BB7" s="1"/>
      <c r="BC7" s="1"/>
      <c r="BD7" s="1"/>
    </row>
    <row r="8" spans="2:56" ht="15" customHeight="1">
      <c r="B8" s="1"/>
      <c r="C8" s="99"/>
      <c r="D8" s="99"/>
      <c r="E8" s="99"/>
      <c r="F8" s="99"/>
      <c r="G8" s="99"/>
      <c r="H8" s="99"/>
      <c r="I8" s="20"/>
      <c r="J8" s="98" t="s">
        <v>100</v>
      </c>
      <c r="K8" s="98"/>
      <c r="L8" s="98"/>
      <c r="M8" s="98"/>
      <c r="N8" s="98"/>
      <c r="O8" s="98"/>
      <c r="P8" s="98"/>
      <c r="Q8" s="100" t="s">
        <v>113</v>
      </c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"/>
      <c r="BA8" s="1"/>
      <c r="BB8" s="1"/>
      <c r="BC8" s="1"/>
      <c r="BD8" s="1"/>
    </row>
    <row r="9" spans="2:56" ht="15" customHeight="1">
      <c r="B9" s="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2:56" ht="15" customHeight="1">
      <c r="B10" s="1"/>
      <c r="C10" s="99" t="s">
        <v>81</v>
      </c>
      <c r="D10" s="99"/>
      <c r="E10" s="99"/>
      <c r="F10" s="99"/>
      <c r="G10" s="99"/>
      <c r="H10" s="99"/>
      <c r="I10" s="1"/>
      <c r="J10" s="97" t="s">
        <v>109</v>
      </c>
      <c r="K10" s="97"/>
      <c r="L10" s="97"/>
      <c r="M10" s="97"/>
      <c r="N10" s="97"/>
      <c r="O10" s="97"/>
      <c r="P10" s="97"/>
      <c r="Q10" s="97" t="s">
        <v>110</v>
      </c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2:56" ht="15" customHeight="1">
      <c r="B11" s="1"/>
      <c r="C11" s="99"/>
      <c r="D11" s="99"/>
      <c r="E11" s="99"/>
      <c r="F11" s="99"/>
      <c r="G11" s="99"/>
      <c r="H11" s="99"/>
      <c r="I11" s="1"/>
      <c r="J11" s="93" t="s">
        <v>91</v>
      </c>
      <c r="K11" s="93"/>
      <c r="L11" s="93"/>
      <c r="M11" s="93"/>
      <c r="N11" s="93"/>
      <c r="O11" s="93"/>
      <c r="P11" s="93"/>
      <c r="Q11" s="100" t="s">
        <v>108</v>
      </c>
      <c r="R11" s="100" t="s">
        <v>83</v>
      </c>
      <c r="S11" s="100" t="s">
        <v>83</v>
      </c>
      <c r="T11" s="100" t="s">
        <v>83</v>
      </c>
      <c r="U11" s="100" t="s">
        <v>83</v>
      </c>
      <c r="V11" s="100" t="s">
        <v>83</v>
      </c>
      <c r="W11" s="100" t="s">
        <v>83</v>
      </c>
      <c r="X11" s="100" t="s">
        <v>83</v>
      </c>
      <c r="Y11" s="100" t="s">
        <v>83</v>
      </c>
      <c r="Z11" s="100" t="s">
        <v>83</v>
      </c>
      <c r="AA11" s="100" t="s">
        <v>83</v>
      </c>
      <c r="AB11" s="100" t="s">
        <v>83</v>
      </c>
      <c r="AC11" s="100" t="s">
        <v>83</v>
      </c>
      <c r="AD11" s="100" t="s">
        <v>83</v>
      </c>
      <c r="AE11" s="100" t="s">
        <v>83</v>
      </c>
      <c r="AF11" s="100" t="s">
        <v>83</v>
      </c>
      <c r="AG11" s="100" t="s">
        <v>83</v>
      </c>
      <c r="AH11" s="100" t="s">
        <v>83</v>
      </c>
      <c r="AI11" s="100" t="s">
        <v>83</v>
      </c>
      <c r="AJ11" s="100" t="s">
        <v>83</v>
      </c>
      <c r="AK11" s="100" t="s">
        <v>83</v>
      </c>
      <c r="AL11" s="100" t="s">
        <v>83</v>
      </c>
      <c r="AM11" s="100" t="s">
        <v>83</v>
      </c>
      <c r="AN11" s="100" t="s">
        <v>83</v>
      </c>
      <c r="AO11" s="100" t="s">
        <v>83</v>
      </c>
      <c r="AP11" s="100" t="s">
        <v>83</v>
      </c>
      <c r="AQ11" s="100" t="s">
        <v>83</v>
      </c>
      <c r="AR11" s="100" t="s">
        <v>83</v>
      </c>
      <c r="AS11" s="100" t="s">
        <v>83</v>
      </c>
      <c r="AT11" s="100" t="s">
        <v>83</v>
      </c>
      <c r="AU11" s="100" t="s">
        <v>83</v>
      </c>
      <c r="AV11" s="100" t="s">
        <v>83</v>
      </c>
      <c r="AW11" s="100" t="s">
        <v>83</v>
      </c>
      <c r="AX11" s="100" t="s">
        <v>83</v>
      </c>
      <c r="AY11" s="100" t="s">
        <v>83</v>
      </c>
      <c r="AZ11" s="1"/>
      <c r="BA11" s="1"/>
      <c r="BB11" s="1"/>
      <c r="BC11" s="1"/>
      <c r="BD11" s="1"/>
    </row>
    <row r="12" spans="2:56" ht="15" customHeight="1">
      <c r="B12" s="1"/>
      <c r="C12" s="99"/>
      <c r="D12" s="99"/>
      <c r="E12" s="99"/>
      <c r="F12" s="99"/>
      <c r="G12" s="99"/>
      <c r="H12" s="99"/>
      <c r="I12" s="1"/>
      <c r="J12" s="94" t="s">
        <v>126</v>
      </c>
      <c r="K12" s="94"/>
      <c r="L12" s="94"/>
      <c r="M12" s="94"/>
      <c r="N12" s="94"/>
      <c r="O12" s="94"/>
      <c r="P12" s="94"/>
      <c r="Q12" s="105" t="s">
        <v>107</v>
      </c>
      <c r="R12" s="105" t="s">
        <v>84</v>
      </c>
      <c r="S12" s="105" t="s">
        <v>84</v>
      </c>
      <c r="T12" s="105" t="s">
        <v>84</v>
      </c>
      <c r="U12" s="105" t="s">
        <v>84</v>
      </c>
      <c r="V12" s="105" t="s">
        <v>84</v>
      </c>
      <c r="W12" s="105" t="s">
        <v>84</v>
      </c>
      <c r="X12" s="105" t="s">
        <v>84</v>
      </c>
      <c r="Y12" s="105" t="s">
        <v>84</v>
      </c>
      <c r="Z12" s="105" t="s">
        <v>84</v>
      </c>
      <c r="AA12" s="105" t="s">
        <v>84</v>
      </c>
      <c r="AB12" s="105" t="s">
        <v>84</v>
      </c>
      <c r="AC12" s="105" t="s">
        <v>84</v>
      </c>
      <c r="AD12" s="105" t="s">
        <v>84</v>
      </c>
      <c r="AE12" s="105" t="s">
        <v>84</v>
      </c>
      <c r="AF12" s="105" t="s">
        <v>84</v>
      </c>
      <c r="AG12" s="105" t="s">
        <v>84</v>
      </c>
      <c r="AH12" s="105" t="s">
        <v>84</v>
      </c>
      <c r="AI12" s="105" t="s">
        <v>84</v>
      </c>
      <c r="AJ12" s="105" t="s">
        <v>84</v>
      </c>
      <c r="AK12" s="105" t="s">
        <v>84</v>
      </c>
      <c r="AL12" s="105" t="s">
        <v>84</v>
      </c>
      <c r="AM12" s="105" t="s">
        <v>84</v>
      </c>
      <c r="AN12" s="105" t="s">
        <v>84</v>
      </c>
      <c r="AO12" s="105" t="s">
        <v>84</v>
      </c>
      <c r="AP12" s="105" t="s">
        <v>84</v>
      </c>
      <c r="AQ12" s="105" t="s">
        <v>84</v>
      </c>
      <c r="AR12" s="105" t="s">
        <v>84</v>
      </c>
      <c r="AS12" s="105" t="s">
        <v>84</v>
      </c>
      <c r="AT12" s="105" t="s">
        <v>84</v>
      </c>
      <c r="AU12" s="105" t="s">
        <v>84</v>
      </c>
      <c r="AV12" s="105" t="s">
        <v>84</v>
      </c>
      <c r="AW12" s="105" t="s">
        <v>84</v>
      </c>
      <c r="AX12" s="105" t="s">
        <v>84</v>
      </c>
      <c r="AY12" s="105" t="s">
        <v>84</v>
      </c>
      <c r="AZ12" s="1"/>
      <c r="BA12" s="1"/>
      <c r="BB12" s="1"/>
      <c r="BC12" s="1"/>
      <c r="BD12" s="1"/>
    </row>
    <row r="13" spans="2:56" ht="15" customHeight="1">
      <c r="B13" s="1"/>
      <c r="C13" s="99"/>
      <c r="D13" s="99"/>
      <c r="E13" s="99"/>
      <c r="F13" s="99"/>
      <c r="G13" s="99"/>
      <c r="H13" s="99"/>
      <c r="I13" s="1"/>
      <c r="J13" s="95" t="s">
        <v>92</v>
      </c>
      <c r="K13" s="95"/>
      <c r="L13" s="95"/>
      <c r="M13" s="95"/>
      <c r="N13" s="95"/>
      <c r="O13" s="95"/>
      <c r="P13" s="95"/>
      <c r="Q13" s="105" t="s">
        <v>106</v>
      </c>
      <c r="R13" s="105" t="s">
        <v>85</v>
      </c>
      <c r="S13" s="105" t="s">
        <v>85</v>
      </c>
      <c r="T13" s="105" t="s">
        <v>85</v>
      </c>
      <c r="U13" s="105" t="s">
        <v>85</v>
      </c>
      <c r="V13" s="105" t="s">
        <v>85</v>
      </c>
      <c r="W13" s="105" t="s">
        <v>85</v>
      </c>
      <c r="X13" s="105" t="s">
        <v>85</v>
      </c>
      <c r="Y13" s="105" t="s">
        <v>85</v>
      </c>
      <c r="Z13" s="105" t="s">
        <v>85</v>
      </c>
      <c r="AA13" s="105" t="s">
        <v>85</v>
      </c>
      <c r="AB13" s="105" t="s">
        <v>85</v>
      </c>
      <c r="AC13" s="105" t="s">
        <v>85</v>
      </c>
      <c r="AD13" s="105" t="s">
        <v>85</v>
      </c>
      <c r="AE13" s="105" t="s">
        <v>85</v>
      </c>
      <c r="AF13" s="105" t="s">
        <v>85</v>
      </c>
      <c r="AG13" s="105" t="s">
        <v>85</v>
      </c>
      <c r="AH13" s="105" t="s">
        <v>85</v>
      </c>
      <c r="AI13" s="105" t="s">
        <v>85</v>
      </c>
      <c r="AJ13" s="105" t="s">
        <v>85</v>
      </c>
      <c r="AK13" s="105" t="s">
        <v>85</v>
      </c>
      <c r="AL13" s="105" t="s">
        <v>85</v>
      </c>
      <c r="AM13" s="105" t="s">
        <v>85</v>
      </c>
      <c r="AN13" s="105" t="s">
        <v>85</v>
      </c>
      <c r="AO13" s="105" t="s">
        <v>85</v>
      </c>
      <c r="AP13" s="105" t="s">
        <v>85</v>
      </c>
      <c r="AQ13" s="105" t="s">
        <v>85</v>
      </c>
      <c r="AR13" s="105" t="s">
        <v>85</v>
      </c>
      <c r="AS13" s="105" t="s">
        <v>85</v>
      </c>
      <c r="AT13" s="105" t="s">
        <v>85</v>
      </c>
      <c r="AU13" s="105" t="s">
        <v>85</v>
      </c>
      <c r="AV13" s="105" t="s">
        <v>85</v>
      </c>
      <c r="AW13" s="105" t="s">
        <v>85</v>
      </c>
      <c r="AX13" s="105" t="s">
        <v>85</v>
      </c>
      <c r="AY13" s="105" t="s">
        <v>85</v>
      </c>
      <c r="AZ13" s="1"/>
      <c r="BA13" s="1"/>
      <c r="BB13" s="1"/>
      <c r="BC13" s="1"/>
      <c r="BD13" s="1"/>
    </row>
    <row r="14" spans="2:56" ht="15" customHeight="1">
      <c r="B14" s="1"/>
      <c r="C14" s="99"/>
      <c r="D14" s="99"/>
      <c r="E14" s="99"/>
      <c r="F14" s="99"/>
      <c r="G14" s="99"/>
      <c r="H14" s="99"/>
      <c r="I14" s="1"/>
      <c r="J14" s="96" t="s">
        <v>93</v>
      </c>
      <c r="K14" s="96"/>
      <c r="L14" s="96"/>
      <c r="M14" s="96"/>
      <c r="N14" s="96"/>
      <c r="O14" s="96"/>
      <c r="P14" s="96"/>
      <c r="Q14" s="105" t="s">
        <v>105</v>
      </c>
      <c r="R14" s="105" t="s">
        <v>86</v>
      </c>
      <c r="S14" s="105" t="s">
        <v>86</v>
      </c>
      <c r="T14" s="105" t="s">
        <v>86</v>
      </c>
      <c r="U14" s="105" t="s">
        <v>86</v>
      </c>
      <c r="V14" s="105" t="s">
        <v>86</v>
      </c>
      <c r="W14" s="105" t="s">
        <v>86</v>
      </c>
      <c r="X14" s="105" t="s">
        <v>86</v>
      </c>
      <c r="Y14" s="105" t="s">
        <v>86</v>
      </c>
      <c r="Z14" s="105" t="s">
        <v>86</v>
      </c>
      <c r="AA14" s="105" t="s">
        <v>86</v>
      </c>
      <c r="AB14" s="105" t="s">
        <v>86</v>
      </c>
      <c r="AC14" s="105" t="s">
        <v>86</v>
      </c>
      <c r="AD14" s="105" t="s">
        <v>86</v>
      </c>
      <c r="AE14" s="105" t="s">
        <v>86</v>
      </c>
      <c r="AF14" s="105" t="s">
        <v>86</v>
      </c>
      <c r="AG14" s="105" t="s">
        <v>86</v>
      </c>
      <c r="AH14" s="105" t="s">
        <v>86</v>
      </c>
      <c r="AI14" s="105" t="s">
        <v>86</v>
      </c>
      <c r="AJ14" s="105" t="s">
        <v>86</v>
      </c>
      <c r="AK14" s="105" t="s">
        <v>86</v>
      </c>
      <c r="AL14" s="105" t="s">
        <v>86</v>
      </c>
      <c r="AM14" s="105" t="s">
        <v>86</v>
      </c>
      <c r="AN14" s="105" t="s">
        <v>86</v>
      </c>
      <c r="AO14" s="105" t="s">
        <v>86</v>
      </c>
      <c r="AP14" s="105" t="s">
        <v>86</v>
      </c>
      <c r="AQ14" s="105" t="s">
        <v>86</v>
      </c>
      <c r="AR14" s="105" t="s">
        <v>86</v>
      </c>
      <c r="AS14" s="105" t="s">
        <v>86</v>
      </c>
      <c r="AT14" s="105" t="s">
        <v>86</v>
      </c>
      <c r="AU14" s="105" t="s">
        <v>86</v>
      </c>
      <c r="AV14" s="105" t="s">
        <v>86</v>
      </c>
      <c r="AW14" s="105" t="s">
        <v>86</v>
      </c>
      <c r="AX14" s="105" t="s">
        <v>86</v>
      </c>
      <c r="AY14" s="105" t="s">
        <v>86</v>
      </c>
      <c r="AZ14" s="1"/>
      <c r="BA14" s="1"/>
      <c r="BB14" s="1"/>
      <c r="BC14" s="1"/>
      <c r="BD14" s="1"/>
    </row>
    <row r="15" spans="2:56" ht="18">
      <c r="B15" s="1"/>
      <c r="C15" s="3"/>
      <c r="D15" s="3"/>
      <c r="E15" s="3"/>
      <c r="F15" s="3"/>
      <c r="G15" s="3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2:56" ht="15" customHeight="1">
      <c r="B16" s="1"/>
      <c r="C16" s="99" t="s">
        <v>1</v>
      </c>
      <c r="D16" s="99"/>
      <c r="E16" s="99"/>
      <c r="F16" s="99"/>
      <c r="G16" s="99"/>
      <c r="H16" s="99"/>
      <c r="I16" s="1"/>
      <c r="J16" s="97" t="s">
        <v>1</v>
      </c>
      <c r="K16" s="97"/>
      <c r="L16" s="97"/>
      <c r="M16" s="97"/>
      <c r="N16" s="97"/>
      <c r="O16" s="97"/>
      <c r="P16" s="97"/>
      <c r="Q16" s="97" t="s">
        <v>2</v>
      </c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2:56" ht="15" customHeight="1">
      <c r="B17" s="1"/>
      <c r="C17" s="99"/>
      <c r="D17" s="99"/>
      <c r="E17" s="99"/>
      <c r="F17" s="99"/>
      <c r="G17" s="99"/>
      <c r="H17" s="99"/>
      <c r="I17" s="1"/>
      <c r="J17" s="1"/>
      <c r="K17" s="1"/>
      <c r="L17" s="1"/>
      <c r="M17" s="1"/>
      <c r="N17" s="1"/>
      <c r="O17" s="1"/>
      <c r="P17" s="1"/>
      <c r="Q17" s="101" t="str">
        <f>INVEST_1</f>
        <v>Verplicht</v>
      </c>
      <c r="R17" s="101"/>
      <c r="S17" s="101"/>
      <c r="T17" s="101"/>
      <c r="U17" s="101"/>
      <c r="V17" s="102" t="str">
        <f>INVEST_2</f>
        <v>Innovatie</v>
      </c>
      <c r="W17" s="102"/>
      <c r="X17" s="102"/>
      <c r="Y17" s="102"/>
      <c r="Z17" s="102"/>
      <c r="AA17" s="103" t="str">
        <f>INVEST_3</f>
        <v>Productiviteit</v>
      </c>
      <c r="AB17" s="103"/>
      <c r="AC17" s="103"/>
      <c r="AD17" s="103"/>
      <c r="AE17" s="103"/>
      <c r="AF17" s="104" t="str">
        <f>INVEST_4</f>
        <v>Onderhoud</v>
      </c>
      <c r="AG17" s="104"/>
      <c r="AH17" s="104"/>
      <c r="AI17" s="104"/>
      <c r="AJ17" s="104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2:56" ht="15" customHeight="1">
      <c r="B18" s="1"/>
      <c r="C18" s="99"/>
      <c r="D18" s="99"/>
      <c r="E18" s="99"/>
      <c r="F18" s="99"/>
      <c r="G18" s="99"/>
      <c r="H18" s="99"/>
      <c r="I18" s="1"/>
      <c r="J18" s="100" t="s">
        <v>88</v>
      </c>
      <c r="K18" s="100" t="s">
        <v>18</v>
      </c>
      <c r="L18" s="100" t="s">
        <v>18</v>
      </c>
      <c r="M18" s="100" t="s">
        <v>18</v>
      </c>
      <c r="N18" s="100" t="s">
        <v>18</v>
      </c>
      <c r="O18" s="100" t="s">
        <v>18</v>
      </c>
      <c r="P18" s="100" t="s">
        <v>18</v>
      </c>
      <c r="Q18" s="107">
        <v>0.5</v>
      </c>
      <c r="R18" s="107"/>
      <c r="S18" s="107"/>
      <c r="T18" s="107"/>
      <c r="U18" s="107"/>
      <c r="V18" s="108">
        <v>0.05</v>
      </c>
      <c r="W18" s="108"/>
      <c r="X18" s="108"/>
      <c r="Y18" s="108"/>
      <c r="Z18" s="108"/>
      <c r="AA18" s="108">
        <v>0</v>
      </c>
      <c r="AB18" s="108"/>
      <c r="AC18" s="108"/>
      <c r="AD18" s="108"/>
      <c r="AE18" s="108"/>
      <c r="AF18" s="108">
        <v>0.05</v>
      </c>
      <c r="AG18" s="108"/>
      <c r="AH18" s="108"/>
      <c r="AI18" s="108"/>
      <c r="AJ18" s="108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2:56" ht="15" customHeight="1">
      <c r="B19" s="1"/>
      <c r="C19" s="99"/>
      <c r="D19" s="99"/>
      <c r="E19" s="99"/>
      <c r="F19" s="99"/>
      <c r="G19" s="99"/>
      <c r="H19" s="99"/>
      <c r="I19" s="1"/>
      <c r="J19" s="100" t="s">
        <v>121</v>
      </c>
      <c r="K19" s="100" t="s">
        <v>19</v>
      </c>
      <c r="L19" s="100" t="s">
        <v>19</v>
      </c>
      <c r="M19" s="100" t="s">
        <v>19</v>
      </c>
      <c r="N19" s="100" t="s">
        <v>19</v>
      </c>
      <c r="O19" s="100" t="s">
        <v>19</v>
      </c>
      <c r="P19" s="100" t="s">
        <v>19</v>
      </c>
      <c r="Q19" s="108">
        <v>0.1</v>
      </c>
      <c r="R19" s="108"/>
      <c r="S19" s="108"/>
      <c r="T19" s="108"/>
      <c r="U19" s="108"/>
      <c r="V19" s="107">
        <v>0.25</v>
      </c>
      <c r="W19" s="107"/>
      <c r="X19" s="107"/>
      <c r="Y19" s="107"/>
      <c r="Z19" s="107"/>
      <c r="AA19" s="108">
        <v>0.05</v>
      </c>
      <c r="AB19" s="108"/>
      <c r="AC19" s="108"/>
      <c r="AD19" s="108"/>
      <c r="AE19" s="108"/>
      <c r="AF19" s="108">
        <v>0.05</v>
      </c>
      <c r="AG19" s="108"/>
      <c r="AH19" s="108"/>
      <c r="AI19" s="108"/>
      <c r="AJ19" s="108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2:56" ht="15" customHeight="1">
      <c r="B20" s="1"/>
      <c r="C20" s="99"/>
      <c r="D20" s="99"/>
      <c r="E20" s="99"/>
      <c r="F20" s="99"/>
      <c r="G20" s="99"/>
      <c r="H20" s="99"/>
      <c r="I20" s="1"/>
      <c r="J20" s="100" t="s">
        <v>122</v>
      </c>
      <c r="K20" s="100" t="s">
        <v>20</v>
      </c>
      <c r="L20" s="100" t="s">
        <v>20</v>
      </c>
      <c r="M20" s="100" t="s">
        <v>20</v>
      </c>
      <c r="N20" s="100" t="s">
        <v>20</v>
      </c>
      <c r="O20" s="100" t="s">
        <v>20</v>
      </c>
      <c r="P20" s="100" t="s">
        <v>20</v>
      </c>
      <c r="Q20" s="108">
        <v>0.05</v>
      </c>
      <c r="R20" s="108"/>
      <c r="S20" s="108"/>
      <c r="T20" s="108"/>
      <c r="U20" s="108"/>
      <c r="V20" s="107">
        <v>0.2</v>
      </c>
      <c r="W20" s="107"/>
      <c r="X20" s="107"/>
      <c r="Y20" s="107"/>
      <c r="Z20" s="107"/>
      <c r="AA20" s="107">
        <v>0.35</v>
      </c>
      <c r="AB20" s="107"/>
      <c r="AC20" s="107"/>
      <c r="AD20" s="107"/>
      <c r="AE20" s="107"/>
      <c r="AF20" s="108">
        <v>0.05</v>
      </c>
      <c r="AG20" s="108"/>
      <c r="AH20" s="108"/>
      <c r="AI20" s="108"/>
      <c r="AJ20" s="108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2:56" ht="15" customHeight="1">
      <c r="B21" s="1"/>
      <c r="C21" s="99"/>
      <c r="D21" s="99"/>
      <c r="E21" s="99"/>
      <c r="F21" s="99"/>
      <c r="G21" s="99"/>
      <c r="H21" s="99"/>
      <c r="I21" s="1"/>
      <c r="J21" s="100" t="s">
        <v>89</v>
      </c>
      <c r="K21" s="100" t="s">
        <v>21</v>
      </c>
      <c r="L21" s="100" t="s">
        <v>21</v>
      </c>
      <c r="M21" s="100" t="s">
        <v>21</v>
      </c>
      <c r="N21" s="100" t="s">
        <v>21</v>
      </c>
      <c r="O21" s="100" t="s">
        <v>21</v>
      </c>
      <c r="P21" s="100" t="s">
        <v>21</v>
      </c>
      <c r="Q21" s="108">
        <v>0</v>
      </c>
      <c r="R21" s="108"/>
      <c r="S21" s="108"/>
      <c r="T21" s="108"/>
      <c r="U21" s="108"/>
      <c r="V21" s="108">
        <v>0.1</v>
      </c>
      <c r="W21" s="108"/>
      <c r="X21" s="108"/>
      <c r="Y21" s="108"/>
      <c r="Z21" s="108"/>
      <c r="AA21" s="107">
        <v>0.25</v>
      </c>
      <c r="AB21" s="107"/>
      <c r="AC21" s="107"/>
      <c r="AD21" s="107"/>
      <c r="AE21" s="107"/>
      <c r="AF21" s="108">
        <v>0.05</v>
      </c>
      <c r="AG21" s="108"/>
      <c r="AH21" s="108"/>
      <c r="AI21" s="108"/>
      <c r="AJ21" s="108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2:56" ht="15" customHeight="1">
      <c r="B22" s="1"/>
      <c r="C22" s="99"/>
      <c r="D22" s="99"/>
      <c r="E22" s="99"/>
      <c r="F22" s="99"/>
      <c r="G22" s="99"/>
      <c r="H22" s="99"/>
      <c r="I22" s="1"/>
      <c r="J22" s="100" t="s">
        <v>123</v>
      </c>
      <c r="K22" s="100" t="s">
        <v>22</v>
      </c>
      <c r="L22" s="100" t="s">
        <v>22</v>
      </c>
      <c r="M22" s="100" t="s">
        <v>22</v>
      </c>
      <c r="N22" s="100" t="s">
        <v>22</v>
      </c>
      <c r="O22" s="100" t="s">
        <v>22</v>
      </c>
      <c r="P22" s="100" t="s">
        <v>22</v>
      </c>
      <c r="Q22" s="108">
        <v>0.05</v>
      </c>
      <c r="R22" s="108"/>
      <c r="S22" s="108"/>
      <c r="T22" s="108"/>
      <c r="U22" s="108"/>
      <c r="V22" s="108">
        <v>0.15</v>
      </c>
      <c r="W22" s="108"/>
      <c r="X22" s="108"/>
      <c r="Y22" s="108"/>
      <c r="Z22" s="108"/>
      <c r="AA22" s="108">
        <v>0.15</v>
      </c>
      <c r="AB22" s="108"/>
      <c r="AC22" s="108"/>
      <c r="AD22" s="108"/>
      <c r="AE22" s="108"/>
      <c r="AF22" s="108">
        <v>0.05</v>
      </c>
      <c r="AG22" s="108"/>
      <c r="AH22" s="108"/>
      <c r="AI22" s="108"/>
      <c r="AJ22" s="108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2:56" ht="15" customHeight="1">
      <c r="B23" s="1"/>
      <c r="C23" s="99"/>
      <c r="D23" s="99"/>
      <c r="E23" s="99"/>
      <c r="F23" s="99"/>
      <c r="G23" s="99"/>
      <c r="H23" s="99"/>
      <c r="I23" s="1"/>
      <c r="J23" s="100" t="s">
        <v>125</v>
      </c>
      <c r="K23" s="100"/>
      <c r="L23" s="100"/>
      <c r="M23" s="100"/>
      <c r="N23" s="100"/>
      <c r="O23" s="100"/>
      <c r="P23" s="100"/>
      <c r="Q23" s="108">
        <v>0.05</v>
      </c>
      <c r="R23" s="108"/>
      <c r="S23" s="108"/>
      <c r="T23" s="108"/>
      <c r="U23" s="108"/>
      <c r="V23" s="108">
        <v>0.1</v>
      </c>
      <c r="W23" s="108"/>
      <c r="X23" s="108"/>
      <c r="Y23" s="108"/>
      <c r="Z23" s="108"/>
      <c r="AA23" s="108">
        <v>0.05</v>
      </c>
      <c r="AB23" s="108"/>
      <c r="AC23" s="108"/>
      <c r="AD23" s="108"/>
      <c r="AE23" s="108"/>
      <c r="AF23" s="107">
        <v>0.45</v>
      </c>
      <c r="AG23" s="107"/>
      <c r="AH23" s="107"/>
      <c r="AI23" s="107"/>
      <c r="AJ23" s="107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2:56" ht="15" customHeight="1">
      <c r="B24" s="1"/>
      <c r="C24" s="99"/>
      <c r="D24" s="99"/>
      <c r="E24" s="99"/>
      <c r="F24" s="99"/>
      <c r="G24" s="99"/>
      <c r="H24" s="99"/>
      <c r="I24" s="1"/>
      <c r="J24" s="100" t="s">
        <v>90</v>
      </c>
      <c r="K24" s="100"/>
      <c r="L24" s="100"/>
      <c r="M24" s="100"/>
      <c r="N24" s="100"/>
      <c r="O24" s="100"/>
      <c r="P24" s="100"/>
      <c r="Q24" s="108">
        <v>0.25</v>
      </c>
      <c r="R24" s="108"/>
      <c r="S24" s="108"/>
      <c r="T24" s="108"/>
      <c r="U24" s="108"/>
      <c r="V24" s="108">
        <v>0.15</v>
      </c>
      <c r="W24" s="108"/>
      <c r="X24" s="108"/>
      <c r="Y24" s="108"/>
      <c r="Z24" s="108"/>
      <c r="AA24" s="108">
        <v>0.15</v>
      </c>
      <c r="AB24" s="108"/>
      <c r="AC24" s="108"/>
      <c r="AD24" s="108"/>
      <c r="AE24" s="108"/>
      <c r="AF24" s="107">
        <v>0.3</v>
      </c>
      <c r="AG24" s="107"/>
      <c r="AH24" s="107"/>
      <c r="AI24" s="107"/>
      <c r="AJ24" s="107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2:56" ht="15" customHeight="1">
      <c r="B25" s="1"/>
      <c r="C25" s="99"/>
      <c r="D25" s="99"/>
      <c r="E25" s="99"/>
      <c r="F25" s="99"/>
      <c r="G25" s="99"/>
      <c r="H25" s="99"/>
      <c r="I25" s="1"/>
      <c r="J25" s="109"/>
      <c r="K25" s="109"/>
      <c r="L25" s="109"/>
      <c r="M25" s="109"/>
      <c r="N25" s="109"/>
      <c r="O25" s="109"/>
      <c r="P25" s="109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2:56" ht="15" hidden="1" customHeight="1">
      <c r="B26" s="1"/>
      <c r="C26" s="99"/>
      <c r="D26" s="99"/>
      <c r="E26" s="99"/>
      <c r="F26" s="99"/>
      <c r="G26" s="99"/>
      <c r="H26" s="99"/>
      <c r="I26" s="1"/>
      <c r="J26" s="109"/>
      <c r="K26" s="109"/>
      <c r="L26" s="109"/>
      <c r="M26" s="109"/>
      <c r="N26" s="109"/>
      <c r="O26" s="109"/>
      <c r="P26" s="109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2:56" ht="15" hidden="1" customHeight="1">
      <c r="B27" s="1"/>
      <c r="C27" s="99"/>
      <c r="D27" s="99"/>
      <c r="E27" s="99"/>
      <c r="F27" s="99"/>
      <c r="G27" s="99"/>
      <c r="H27" s="99"/>
      <c r="I27" s="1"/>
      <c r="J27" s="109"/>
      <c r="K27" s="109"/>
      <c r="L27" s="109"/>
      <c r="M27" s="109"/>
      <c r="N27" s="109"/>
      <c r="O27" s="109"/>
      <c r="P27" s="109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2:56" ht="15" hidden="1" customHeight="1">
      <c r="B28" s="1"/>
      <c r="C28" s="99"/>
      <c r="D28" s="99"/>
      <c r="E28" s="99"/>
      <c r="F28" s="99"/>
      <c r="G28" s="99"/>
      <c r="H28" s="99"/>
      <c r="I28" s="1"/>
      <c r="J28" s="100"/>
      <c r="K28" s="100"/>
      <c r="L28" s="100"/>
      <c r="M28" s="100"/>
      <c r="N28" s="100"/>
      <c r="O28" s="100"/>
      <c r="P28" s="100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2:56" ht="15" hidden="1" customHeight="1">
      <c r="B29" s="1"/>
      <c r="C29" s="99"/>
      <c r="D29" s="99"/>
      <c r="E29" s="99"/>
      <c r="F29" s="99"/>
      <c r="G29" s="99"/>
      <c r="H29" s="99"/>
      <c r="I29" s="1"/>
      <c r="J29" s="100"/>
      <c r="K29" s="100"/>
      <c r="L29" s="100"/>
      <c r="M29" s="100"/>
      <c r="N29" s="100"/>
      <c r="O29" s="100"/>
      <c r="P29" s="100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2:56" ht="15" hidden="1" customHeight="1">
      <c r="B30" s="1"/>
      <c r="C30" s="99"/>
      <c r="D30" s="99"/>
      <c r="E30" s="99"/>
      <c r="F30" s="99"/>
      <c r="G30" s="99"/>
      <c r="H30" s="99"/>
      <c r="I30" s="1"/>
      <c r="J30" s="100"/>
      <c r="K30" s="100"/>
      <c r="L30" s="100"/>
      <c r="M30" s="100"/>
      <c r="N30" s="100"/>
      <c r="O30" s="100"/>
      <c r="P30" s="100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2:56" ht="15" hidden="1" customHeight="1">
      <c r="B31" s="1"/>
      <c r="C31" s="99"/>
      <c r="D31" s="99"/>
      <c r="E31" s="99"/>
      <c r="F31" s="99"/>
      <c r="G31" s="99"/>
      <c r="H31" s="99"/>
      <c r="I31" s="1"/>
      <c r="J31" s="100"/>
      <c r="K31" s="100"/>
      <c r="L31" s="100"/>
      <c r="M31" s="100"/>
      <c r="N31" s="100"/>
      <c r="O31" s="100"/>
      <c r="P31" s="100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2:56" ht="15" hidden="1" customHeight="1">
      <c r="B32" s="1"/>
      <c r="C32" s="99"/>
      <c r="D32" s="99"/>
      <c r="E32" s="99"/>
      <c r="F32" s="99"/>
      <c r="G32" s="99"/>
      <c r="H32" s="99"/>
      <c r="I32" s="1"/>
      <c r="J32" s="100"/>
      <c r="K32" s="100"/>
      <c r="L32" s="100"/>
      <c r="M32" s="100"/>
      <c r="N32" s="100"/>
      <c r="O32" s="100"/>
      <c r="P32" s="100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2:56" ht="15" customHeight="1">
      <c r="B33" s="1"/>
      <c r="C33" s="99"/>
      <c r="D33" s="99"/>
      <c r="E33" s="99"/>
      <c r="F33" s="99"/>
      <c r="G33" s="99"/>
      <c r="H33" s="99"/>
      <c r="I33" s="1"/>
      <c r="J33" s="106" t="s">
        <v>4</v>
      </c>
      <c r="K33" s="106"/>
      <c r="L33" s="106"/>
      <c r="M33" s="106"/>
      <c r="N33" s="106"/>
      <c r="O33" s="106"/>
      <c r="P33" s="106"/>
      <c r="Q33" s="106">
        <f>SUM(Q18:U32)</f>
        <v>1</v>
      </c>
      <c r="R33" s="106"/>
      <c r="S33" s="106"/>
      <c r="T33" s="106"/>
      <c r="U33" s="106"/>
      <c r="V33" s="106">
        <f t="shared" ref="V33" si="0">SUM(V18:Z32)</f>
        <v>1</v>
      </c>
      <c r="W33" s="106"/>
      <c r="X33" s="106"/>
      <c r="Y33" s="106"/>
      <c r="Z33" s="106"/>
      <c r="AA33" s="106">
        <f t="shared" ref="AA33" si="1">SUM(AA18:AE32)</f>
        <v>1</v>
      </c>
      <c r="AB33" s="106"/>
      <c r="AC33" s="106"/>
      <c r="AD33" s="106"/>
      <c r="AE33" s="106"/>
      <c r="AF33" s="106">
        <f t="shared" ref="AF33" si="2">SUM(AF18:AJ32)</f>
        <v>1</v>
      </c>
      <c r="AG33" s="106"/>
      <c r="AH33" s="106"/>
      <c r="AI33" s="106"/>
      <c r="AJ33" s="106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2:56" ht="15" customHeight="1">
      <c r="B34" s="1"/>
      <c r="C34" s="4"/>
      <c r="D34" s="4"/>
      <c r="E34" s="4"/>
      <c r="F34" s="4"/>
      <c r="G34" s="4"/>
      <c r="H34" s="4"/>
      <c r="I34" s="1"/>
      <c r="J34" s="1"/>
      <c r="K34" s="1"/>
      <c r="L34" s="1"/>
      <c r="M34" s="1"/>
      <c r="N34" s="1"/>
      <c r="O34" s="1"/>
      <c r="P34" s="1"/>
      <c r="Q34" s="92" t="str">
        <f>IF(Q33&lt;&gt;100%,"Total unequal to 100%!","")</f>
        <v/>
      </c>
      <c r="R34" s="92"/>
      <c r="S34" s="92"/>
      <c r="T34" s="92"/>
      <c r="U34" s="92"/>
      <c r="V34" s="92" t="str">
        <f>IF(V33&lt;&gt;100%,"Total unequal to 100%!","")</f>
        <v/>
      </c>
      <c r="W34" s="92"/>
      <c r="X34" s="92"/>
      <c r="Y34" s="92"/>
      <c r="Z34" s="92"/>
      <c r="AA34" s="92" t="str">
        <f>IF(AA33&lt;&gt;100%,"Total unequal to 100%!","")</f>
        <v/>
      </c>
      <c r="AB34" s="92"/>
      <c r="AC34" s="92"/>
      <c r="AD34" s="92"/>
      <c r="AE34" s="92"/>
      <c r="AF34" s="92" t="str">
        <f>IF(AF33&lt;&gt;100%,"Total unequal to 100%!","")</f>
        <v/>
      </c>
      <c r="AG34" s="92"/>
      <c r="AH34" s="92"/>
      <c r="AI34" s="92"/>
      <c r="AJ34" s="9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2:5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2:56">
      <c r="B36" s="1"/>
      <c r="C36" s="99" t="s">
        <v>3</v>
      </c>
      <c r="D36" s="99"/>
      <c r="E36" s="99"/>
      <c r="F36" s="99"/>
      <c r="G36" s="99"/>
      <c r="H36" s="99"/>
      <c r="I36" s="1"/>
      <c r="J36" s="97" t="s">
        <v>3</v>
      </c>
      <c r="K36" s="97"/>
      <c r="L36" s="97"/>
      <c r="M36" s="97"/>
      <c r="N36" s="97"/>
      <c r="O36" s="97"/>
      <c r="P36" s="97"/>
      <c r="Q36" s="97" t="s">
        <v>2</v>
      </c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2:56" s="2" customFormat="1">
      <c r="B37" s="1"/>
      <c r="C37" s="99"/>
      <c r="D37" s="99"/>
      <c r="E37" s="99"/>
      <c r="F37" s="99"/>
      <c r="G37" s="99"/>
      <c r="H37" s="99"/>
      <c r="I37" s="1"/>
      <c r="J37" s="1"/>
      <c r="K37" s="1"/>
      <c r="L37" s="1"/>
      <c r="M37" s="1"/>
      <c r="N37" s="1"/>
      <c r="O37" s="1"/>
      <c r="P37" s="1"/>
      <c r="Q37" s="101" t="str">
        <f>INVEST_1</f>
        <v>Verplicht</v>
      </c>
      <c r="R37" s="101"/>
      <c r="S37" s="101"/>
      <c r="T37" s="101"/>
      <c r="U37" s="101"/>
      <c r="V37" s="102" t="str">
        <f>INVEST_2</f>
        <v>Innovatie</v>
      </c>
      <c r="W37" s="102"/>
      <c r="X37" s="102"/>
      <c r="Y37" s="102"/>
      <c r="Z37" s="102"/>
      <c r="AA37" s="103" t="str">
        <f>INVEST_3</f>
        <v>Productiviteit</v>
      </c>
      <c r="AB37" s="103"/>
      <c r="AC37" s="103"/>
      <c r="AD37" s="103"/>
      <c r="AE37" s="103"/>
      <c r="AF37" s="104" t="str">
        <f>INVEST_4</f>
        <v>Onderhoud</v>
      </c>
      <c r="AG37" s="104"/>
      <c r="AH37" s="104"/>
      <c r="AI37" s="104"/>
      <c r="AJ37" s="104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2:56" s="2" customFormat="1">
      <c r="B38" s="1"/>
      <c r="C38" s="99"/>
      <c r="D38" s="99"/>
      <c r="E38" s="99"/>
      <c r="F38" s="99"/>
      <c r="G38" s="99"/>
      <c r="H38" s="99"/>
      <c r="I38" s="1"/>
      <c r="J38" s="100" t="s">
        <v>129</v>
      </c>
      <c r="K38" s="100" t="s">
        <v>11</v>
      </c>
      <c r="L38" s="100" t="s">
        <v>11</v>
      </c>
      <c r="M38" s="100" t="s">
        <v>11</v>
      </c>
      <c r="N38" s="100" t="s">
        <v>11</v>
      </c>
      <c r="O38" s="100" t="s">
        <v>11</v>
      </c>
      <c r="P38" s="100" t="s">
        <v>11</v>
      </c>
      <c r="Q38" s="108">
        <v>0.1</v>
      </c>
      <c r="R38" s="108"/>
      <c r="S38" s="108"/>
      <c r="T38" s="108"/>
      <c r="U38" s="108"/>
      <c r="V38" s="108">
        <v>0.1</v>
      </c>
      <c r="W38" s="108"/>
      <c r="X38" s="108"/>
      <c r="Y38" s="108"/>
      <c r="Z38" s="108"/>
      <c r="AA38" s="108">
        <v>0.1</v>
      </c>
      <c r="AB38" s="108"/>
      <c r="AC38" s="108"/>
      <c r="AD38" s="108"/>
      <c r="AE38" s="108"/>
      <c r="AF38" s="108">
        <v>0.05</v>
      </c>
      <c r="AG38" s="108"/>
      <c r="AH38" s="108"/>
      <c r="AI38" s="108"/>
      <c r="AJ38" s="108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2:56" s="2" customFormat="1">
      <c r="B39" s="1"/>
      <c r="C39" s="99"/>
      <c r="D39" s="99"/>
      <c r="E39" s="99"/>
      <c r="F39" s="99"/>
      <c r="G39" s="99"/>
      <c r="H39" s="99"/>
      <c r="I39" s="1"/>
      <c r="J39" s="100" t="s">
        <v>130</v>
      </c>
      <c r="K39" s="100" t="s">
        <v>12</v>
      </c>
      <c r="L39" s="100" t="s">
        <v>12</v>
      </c>
      <c r="M39" s="100" t="s">
        <v>12</v>
      </c>
      <c r="N39" s="100" t="s">
        <v>12</v>
      </c>
      <c r="O39" s="100" t="s">
        <v>12</v>
      </c>
      <c r="P39" s="100" t="s">
        <v>12</v>
      </c>
      <c r="Q39" s="108">
        <v>0.2</v>
      </c>
      <c r="R39" s="108"/>
      <c r="S39" s="108"/>
      <c r="T39" s="108"/>
      <c r="U39" s="108"/>
      <c r="V39" s="108">
        <v>0.2</v>
      </c>
      <c r="W39" s="108"/>
      <c r="X39" s="108"/>
      <c r="Y39" s="108"/>
      <c r="Z39" s="108"/>
      <c r="AA39" s="108">
        <v>0.2</v>
      </c>
      <c r="AB39" s="108"/>
      <c r="AC39" s="108"/>
      <c r="AD39" s="108"/>
      <c r="AE39" s="108"/>
      <c r="AF39" s="108">
        <v>0.2</v>
      </c>
      <c r="AG39" s="108"/>
      <c r="AH39" s="108"/>
      <c r="AI39" s="108"/>
      <c r="AJ39" s="108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2:56" s="2" customFormat="1">
      <c r="B40" s="1"/>
      <c r="C40" s="99"/>
      <c r="D40" s="99"/>
      <c r="E40" s="99"/>
      <c r="F40" s="99"/>
      <c r="G40" s="99"/>
      <c r="H40" s="99"/>
      <c r="I40" s="1"/>
      <c r="J40" s="100" t="s">
        <v>128</v>
      </c>
      <c r="K40" s="100" t="s">
        <v>13</v>
      </c>
      <c r="L40" s="100" t="s">
        <v>13</v>
      </c>
      <c r="M40" s="100" t="s">
        <v>13</v>
      </c>
      <c r="N40" s="100" t="s">
        <v>13</v>
      </c>
      <c r="O40" s="100" t="s">
        <v>13</v>
      </c>
      <c r="P40" s="100" t="s">
        <v>13</v>
      </c>
      <c r="Q40" s="108">
        <v>0.1</v>
      </c>
      <c r="R40" s="108"/>
      <c r="S40" s="108"/>
      <c r="T40" s="108"/>
      <c r="U40" s="108"/>
      <c r="V40" s="108">
        <v>0.1</v>
      </c>
      <c r="W40" s="108"/>
      <c r="X40" s="108"/>
      <c r="Y40" s="108"/>
      <c r="Z40" s="108"/>
      <c r="AA40" s="108">
        <v>0.1</v>
      </c>
      <c r="AB40" s="108"/>
      <c r="AC40" s="108"/>
      <c r="AD40" s="108"/>
      <c r="AE40" s="108"/>
      <c r="AF40" s="108">
        <v>0.1</v>
      </c>
      <c r="AG40" s="108"/>
      <c r="AH40" s="108"/>
      <c r="AI40" s="108"/>
      <c r="AJ40" s="108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2:56" s="2" customFormat="1">
      <c r="B41" s="1"/>
      <c r="C41" s="99"/>
      <c r="D41" s="99"/>
      <c r="E41" s="99"/>
      <c r="F41" s="99"/>
      <c r="G41" s="99"/>
      <c r="H41" s="99"/>
      <c r="I41" s="1"/>
      <c r="J41" s="100" t="s">
        <v>94</v>
      </c>
      <c r="K41" s="100" t="s">
        <v>14</v>
      </c>
      <c r="L41" s="100" t="s">
        <v>14</v>
      </c>
      <c r="M41" s="100" t="s">
        <v>14</v>
      </c>
      <c r="N41" s="100" t="s">
        <v>14</v>
      </c>
      <c r="O41" s="100" t="s">
        <v>14</v>
      </c>
      <c r="P41" s="100" t="s">
        <v>14</v>
      </c>
      <c r="Q41" s="108">
        <v>0.1</v>
      </c>
      <c r="R41" s="108"/>
      <c r="S41" s="108"/>
      <c r="T41" s="108"/>
      <c r="U41" s="108"/>
      <c r="V41" s="108">
        <v>0.1</v>
      </c>
      <c r="W41" s="108"/>
      <c r="X41" s="108"/>
      <c r="Y41" s="108"/>
      <c r="Z41" s="108"/>
      <c r="AA41" s="108">
        <v>0.1</v>
      </c>
      <c r="AB41" s="108"/>
      <c r="AC41" s="108"/>
      <c r="AD41" s="108"/>
      <c r="AE41" s="108"/>
      <c r="AF41" s="108">
        <v>0.1</v>
      </c>
      <c r="AG41" s="108"/>
      <c r="AH41" s="108"/>
      <c r="AI41" s="108"/>
      <c r="AJ41" s="108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2:56" s="2" customFormat="1">
      <c r="B42" s="1"/>
      <c r="C42" s="99"/>
      <c r="D42" s="99"/>
      <c r="E42" s="99"/>
      <c r="F42" s="99"/>
      <c r="G42" s="99"/>
      <c r="H42" s="99"/>
      <c r="I42" s="1"/>
      <c r="J42" s="100" t="s">
        <v>127</v>
      </c>
      <c r="K42" s="100" t="s">
        <v>15</v>
      </c>
      <c r="L42" s="100" t="s">
        <v>15</v>
      </c>
      <c r="M42" s="100" t="s">
        <v>15</v>
      </c>
      <c r="N42" s="100" t="s">
        <v>15</v>
      </c>
      <c r="O42" s="100" t="s">
        <v>15</v>
      </c>
      <c r="P42" s="100" t="s">
        <v>15</v>
      </c>
      <c r="Q42" s="108">
        <v>0.1</v>
      </c>
      <c r="R42" s="108"/>
      <c r="S42" s="108"/>
      <c r="T42" s="108"/>
      <c r="U42" s="108"/>
      <c r="V42" s="108">
        <v>0.1</v>
      </c>
      <c r="W42" s="108"/>
      <c r="X42" s="108"/>
      <c r="Y42" s="108"/>
      <c r="Z42" s="108"/>
      <c r="AA42" s="108">
        <v>0.1</v>
      </c>
      <c r="AB42" s="108"/>
      <c r="AC42" s="108"/>
      <c r="AD42" s="108"/>
      <c r="AE42" s="108"/>
      <c r="AF42" s="108">
        <v>0.15</v>
      </c>
      <c r="AG42" s="108"/>
      <c r="AH42" s="108"/>
      <c r="AI42" s="108"/>
      <c r="AJ42" s="108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2:56" s="2" customFormat="1">
      <c r="B43" s="1"/>
      <c r="C43" s="99"/>
      <c r="D43" s="99"/>
      <c r="E43" s="99"/>
      <c r="F43" s="99"/>
      <c r="G43" s="99"/>
      <c r="H43" s="99"/>
      <c r="I43" s="1"/>
      <c r="J43" s="100" t="s">
        <v>131</v>
      </c>
      <c r="K43" s="100" t="s">
        <v>16</v>
      </c>
      <c r="L43" s="100" t="s">
        <v>16</v>
      </c>
      <c r="M43" s="100" t="s">
        <v>16</v>
      </c>
      <c r="N43" s="100" t="s">
        <v>16</v>
      </c>
      <c r="O43" s="100" t="s">
        <v>16</v>
      </c>
      <c r="P43" s="100" t="s">
        <v>16</v>
      </c>
      <c r="Q43" s="108">
        <v>0.3</v>
      </c>
      <c r="R43" s="108"/>
      <c r="S43" s="108"/>
      <c r="T43" s="108"/>
      <c r="U43" s="108"/>
      <c r="V43" s="108">
        <v>0.3</v>
      </c>
      <c r="W43" s="108"/>
      <c r="X43" s="108"/>
      <c r="Y43" s="108"/>
      <c r="Z43" s="108"/>
      <c r="AA43" s="108">
        <v>0.3</v>
      </c>
      <c r="AB43" s="108"/>
      <c r="AC43" s="108"/>
      <c r="AD43" s="108"/>
      <c r="AE43" s="108"/>
      <c r="AF43" s="108">
        <v>0.3</v>
      </c>
      <c r="AG43" s="108"/>
      <c r="AH43" s="108"/>
      <c r="AI43" s="108"/>
      <c r="AJ43" s="108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2:56" s="2" customFormat="1">
      <c r="B44" s="1"/>
      <c r="C44" s="99"/>
      <c r="D44" s="99"/>
      <c r="E44" s="99"/>
      <c r="F44" s="99"/>
      <c r="G44" s="99"/>
      <c r="H44" s="99"/>
      <c r="I44" s="1"/>
      <c r="J44" s="100" t="s">
        <v>124</v>
      </c>
      <c r="K44" s="100" t="s">
        <v>17</v>
      </c>
      <c r="L44" s="100" t="s">
        <v>17</v>
      </c>
      <c r="M44" s="100" t="s">
        <v>17</v>
      </c>
      <c r="N44" s="100" t="s">
        <v>17</v>
      </c>
      <c r="O44" s="100" t="s">
        <v>17</v>
      </c>
      <c r="P44" s="100" t="s">
        <v>17</v>
      </c>
      <c r="Q44" s="108">
        <v>0.1</v>
      </c>
      <c r="R44" s="108"/>
      <c r="S44" s="108"/>
      <c r="T44" s="108"/>
      <c r="U44" s="108"/>
      <c r="V44" s="108">
        <v>0.1</v>
      </c>
      <c r="W44" s="108"/>
      <c r="X44" s="108"/>
      <c r="Y44" s="108"/>
      <c r="Z44" s="108"/>
      <c r="AA44" s="108">
        <v>0.1</v>
      </c>
      <c r="AB44" s="108"/>
      <c r="AC44" s="108"/>
      <c r="AD44" s="108"/>
      <c r="AE44" s="108"/>
      <c r="AF44" s="108">
        <v>0.1</v>
      </c>
      <c r="AG44" s="108"/>
      <c r="AH44" s="108"/>
      <c r="AI44" s="108"/>
      <c r="AJ44" s="108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2:56" s="2" customFormat="1" hidden="1">
      <c r="B45" s="1"/>
      <c r="C45" s="99"/>
      <c r="D45" s="99"/>
      <c r="E45" s="99"/>
      <c r="F45" s="99"/>
      <c r="G45" s="99"/>
      <c r="H45" s="99"/>
      <c r="I45" s="1"/>
      <c r="J45" s="109"/>
      <c r="K45" s="109"/>
      <c r="L45" s="109"/>
      <c r="M45" s="109"/>
      <c r="N45" s="109"/>
      <c r="O45" s="109"/>
      <c r="P45" s="109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2:56" s="2" customFormat="1" hidden="1">
      <c r="B46" s="1"/>
      <c r="C46" s="99"/>
      <c r="D46" s="99"/>
      <c r="E46" s="99"/>
      <c r="F46" s="99"/>
      <c r="G46" s="99"/>
      <c r="H46" s="99"/>
      <c r="I46" s="1"/>
      <c r="J46" s="100"/>
      <c r="K46" s="100"/>
      <c r="L46" s="100"/>
      <c r="M46" s="100"/>
      <c r="N46" s="100"/>
      <c r="O46" s="100"/>
      <c r="P46" s="100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2:56" s="2" customFormat="1" hidden="1">
      <c r="B47" s="1"/>
      <c r="C47" s="99"/>
      <c r="D47" s="99"/>
      <c r="E47" s="99"/>
      <c r="F47" s="99"/>
      <c r="G47" s="99"/>
      <c r="H47" s="99"/>
      <c r="I47" s="1"/>
      <c r="J47" s="100"/>
      <c r="K47" s="100"/>
      <c r="L47" s="100"/>
      <c r="M47" s="100"/>
      <c r="N47" s="100"/>
      <c r="O47" s="100"/>
      <c r="P47" s="100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2:56" s="2" customFormat="1" hidden="1">
      <c r="B48" s="1"/>
      <c r="C48" s="99"/>
      <c r="D48" s="99"/>
      <c r="E48" s="99"/>
      <c r="F48" s="99"/>
      <c r="G48" s="99"/>
      <c r="H48" s="99"/>
      <c r="I48" s="1"/>
      <c r="J48" s="100"/>
      <c r="K48" s="100"/>
      <c r="L48" s="100"/>
      <c r="M48" s="100"/>
      <c r="N48" s="100"/>
      <c r="O48" s="100"/>
      <c r="P48" s="100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2:56" s="2" customFormat="1" hidden="1">
      <c r="B49" s="1"/>
      <c r="C49" s="99"/>
      <c r="D49" s="99"/>
      <c r="E49" s="99"/>
      <c r="F49" s="99"/>
      <c r="G49" s="99"/>
      <c r="H49" s="99"/>
      <c r="I49" s="1"/>
      <c r="J49" s="100"/>
      <c r="K49" s="100"/>
      <c r="L49" s="100"/>
      <c r="M49" s="100"/>
      <c r="N49" s="100"/>
      <c r="O49" s="100"/>
      <c r="P49" s="100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2:56" s="2" customFormat="1" hidden="1">
      <c r="B50" s="1"/>
      <c r="C50" s="99"/>
      <c r="D50" s="99"/>
      <c r="E50" s="99"/>
      <c r="F50" s="99"/>
      <c r="G50" s="99"/>
      <c r="H50" s="99"/>
      <c r="I50" s="1"/>
      <c r="J50" s="100"/>
      <c r="K50" s="100"/>
      <c r="L50" s="100"/>
      <c r="M50" s="100"/>
      <c r="N50" s="100"/>
      <c r="O50" s="100"/>
      <c r="P50" s="100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2:56" s="2" customFormat="1" hidden="1">
      <c r="B51" s="1"/>
      <c r="C51" s="99"/>
      <c r="D51" s="99"/>
      <c r="E51" s="99"/>
      <c r="F51" s="99"/>
      <c r="G51" s="99"/>
      <c r="H51" s="99"/>
      <c r="I51" s="1"/>
      <c r="J51" s="100"/>
      <c r="K51" s="100"/>
      <c r="L51" s="100"/>
      <c r="M51" s="100"/>
      <c r="N51" s="100"/>
      <c r="O51" s="100"/>
      <c r="P51" s="100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2:56" s="2" customFormat="1" hidden="1">
      <c r="B52" s="1"/>
      <c r="C52" s="99"/>
      <c r="D52" s="99"/>
      <c r="E52" s="99"/>
      <c r="F52" s="99"/>
      <c r="G52" s="99"/>
      <c r="H52" s="99"/>
      <c r="I52" s="1"/>
      <c r="J52" s="100"/>
      <c r="K52" s="100"/>
      <c r="L52" s="100"/>
      <c r="M52" s="100"/>
      <c r="N52" s="100"/>
      <c r="O52" s="100"/>
      <c r="P52" s="100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2:56" s="2" customFormat="1">
      <c r="B53" s="1"/>
      <c r="C53" s="99"/>
      <c r="D53" s="99"/>
      <c r="E53" s="99"/>
      <c r="F53" s="99"/>
      <c r="G53" s="99"/>
      <c r="H53" s="99"/>
      <c r="I53" s="1"/>
      <c r="J53" s="106" t="s">
        <v>5</v>
      </c>
      <c r="K53" s="106"/>
      <c r="L53" s="106"/>
      <c r="M53" s="106"/>
      <c r="N53" s="106"/>
      <c r="O53" s="106"/>
      <c r="P53" s="106"/>
      <c r="Q53" s="106">
        <f>SUM(Q38:U52)</f>
        <v>0.99999999999999989</v>
      </c>
      <c r="R53" s="106"/>
      <c r="S53" s="106"/>
      <c r="T53" s="106"/>
      <c r="U53" s="106"/>
      <c r="V53" s="106">
        <f t="shared" ref="V53" si="3">SUM(V38:Z52)</f>
        <v>0.99999999999999989</v>
      </c>
      <c r="W53" s="106"/>
      <c r="X53" s="106"/>
      <c r="Y53" s="106"/>
      <c r="Z53" s="106"/>
      <c r="AA53" s="106">
        <f t="shared" ref="AA53" si="4">SUM(AA38:AE52)</f>
        <v>0.99999999999999989</v>
      </c>
      <c r="AB53" s="106"/>
      <c r="AC53" s="106"/>
      <c r="AD53" s="106"/>
      <c r="AE53" s="106"/>
      <c r="AF53" s="106">
        <f t="shared" ref="AF53" si="5">SUM(AF38:AJ52)</f>
        <v>0.99999999999999989</v>
      </c>
      <c r="AG53" s="106"/>
      <c r="AH53" s="106"/>
      <c r="AI53" s="106"/>
      <c r="AJ53" s="106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2:56" s="2" customForma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92" t="str">
        <f>IF(Q53&lt;&gt;100%,"Total unequal to 100%!","")</f>
        <v/>
      </c>
      <c r="R54" s="92"/>
      <c r="S54" s="92"/>
      <c r="T54" s="92"/>
      <c r="U54" s="92"/>
      <c r="V54" s="92" t="str">
        <f>IF(V53&lt;&gt;100%,"Total unequal to 100%!","")</f>
        <v/>
      </c>
      <c r="W54" s="92"/>
      <c r="X54" s="92"/>
      <c r="Y54" s="92"/>
      <c r="Z54" s="92"/>
      <c r="AA54" s="92" t="str">
        <f>IF(AA53&lt;&gt;100%,"Total unequal to 100%!","")</f>
        <v/>
      </c>
      <c r="AB54" s="92"/>
      <c r="AC54" s="92"/>
      <c r="AD54" s="92"/>
      <c r="AE54" s="92"/>
      <c r="AF54" s="92" t="str">
        <f>IF(AF53&lt;&gt;100%,"Total unequal to 100%!","")</f>
        <v/>
      </c>
      <c r="AG54" s="92"/>
      <c r="AH54" s="92"/>
      <c r="AI54" s="92"/>
      <c r="AJ54" s="92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2:56" s="2" customFormat="1"/>
    <row r="56" spans="2:56" s="2" customFormat="1"/>
    <row r="57" spans="2:56" s="2" customFormat="1"/>
    <row r="58" spans="2:56" s="2" customFormat="1"/>
    <row r="59" spans="2:56" s="2" customFormat="1"/>
    <row r="60" spans="2:56" s="2" customFormat="1"/>
    <row r="61" spans="2:56" s="2" customFormat="1"/>
    <row r="62" spans="2:56" s="2" customFormat="1"/>
    <row r="63" spans="2:56" s="2" customFormat="1"/>
    <row r="64" spans="2:56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</sheetData>
  <sheetProtection selectLockedCells="1" selectUnlockedCells="1"/>
  <mergeCells count="201">
    <mergeCell ref="J48:P48"/>
    <mergeCell ref="Q48:U48"/>
    <mergeCell ref="V48:Z48"/>
    <mergeCell ref="Q51:U51"/>
    <mergeCell ref="V51:Z51"/>
    <mergeCell ref="AA51:AE51"/>
    <mergeCell ref="AF51:AJ51"/>
    <mergeCell ref="J49:P49"/>
    <mergeCell ref="J50:P50"/>
    <mergeCell ref="Q49:U49"/>
    <mergeCell ref="Q50:U50"/>
    <mergeCell ref="V49:Z49"/>
    <mergeCell ref="AA50:AE50"/>
    <mergeCell ref="AF49:AJ49"/>
    <mergeCell ref="AF50:AJ50"/>
    <mergeCell ref="AA44:AE44"/>
    <mergeCell ref="AF44:AJ44"/>
    <mergeCell ref="J45:P45"/>
    <mergeCell ref="Q45:U45"/>
    <mergeCell ref="V45:Z45"/>
    <mergeCell ref="AA45:AE45"/>
    <mergeCell ref="AF45:AJ45"/>
    <mergeCell ref="J53:P53"/>
    <mergeCell ref="J52:P52"/>
    <mergeCell ref="Q52:U52"/>
    <mergeCell ref="V52:Z52"/>
    <mergeCell ref="AA52:AE52"/>
    <mergeCell ref="AF52:AJ52"/>
    <mergeCell ref="Q53:U53"/>
    <mergeCell ref="V53:Z53"/>
    <mergeCell ref="AA53:AE53"/>
    <mergeCell ref="AF53:AJ53"/>
    <mergeCell ref="V50:Z50"/>
    <mergeCell ref="AA49:AE49"/>
    <mergeCell ref="AA47:AE47"/>
    <mergeCell ref="AF47:AJ47"/>
    <mergeCell ref="AA48:AE48"/>
    <mergeCell ref="AF48:AJ48"/>
    <mergeCell ref="J51:P51"/>
    <mergeCell ref="J46:P46"/>
    <mergeCell ref="Q46:U46"/>
    <mergeCell ref="V46:Z46"/>
    <mergeCell ref="AA46:AE46"/>
    <mergeCell ref="AF46:AJ46"/>
    <mergeCell ref="J47:P47"/>
    <mergeCell ref="Q47:U47"/>
    <mergeCell ref="V47:Z47"/>
    <mergeCell ref="V41:Z41"/>
    <mergeCell ref="AA41:AE41"/>
    <mergeCell ref="AF41:AJ41"/>
    <mergeCell ref="J42:P42"/>
    <mergeCell ref="Q42:U42"/>
    <mergeCell ref="V42:Z42"/>
    <mergeCell ref="AA42:AE42"/>
    <mergeCell ref="AF42:AJ42"/>
    <mergeCell ref="J43:P43"/>
    <mergeCell ref="Q43:U43"/>
    <mergeCell ref="V43:Z43"/>
    <mergeCell ref="AA43:AE43"/>
    <mergeCell ref="AF43:AJ43"/>
    <mergeCell ref="J44:P44"/>
    <mergeCell ref="Q44:U44"/>
    <mergeCell ref="V44:Z44"/>
    <mergeCell ref="AA38:AE38"/>
    <mergeCell ref="AF38:AJ38"/>
    <mergeCell ref="J39:P39"/>
    <mergeCell ref="Q39:U39"/>
    <mergeCell ref="V39:Z39"/>
    <mergeCell ref="AA39:AE39"/>
    <mergeCell ref="AF39:AJ39"/>
    <mergeCell ref="C36:H53"/>
    <mergeCell ref="J36:P36"/>
    <mergeCell ref="Q36:AK36"/>
    <mergeCell ref="Q37:U37"/>
    <mergeCell ref="V37:Z37"/>
    <mergeCell ref="AA37:AE37"/>
    <mergeCell ref="AF37:AJ37"/>
    <mergeCell ref="J38:P38"/>
    <mergeCell ref="Q38:U38"/>
    <mergeCell ref="V38:Z38"/>
    <mergeCell ref="J40:P40"/>
    <mergeCell ref="Q40:U40"/>
    <mergeCell ref="V40:Z40"/>
    <mergeCell ref="AA40:AE40"/>
    <mergeCell ref="AF40:AJ40"/>
    <mergeCell ref="J41:P41"/>
    <mergeCell ref="Q41:U41"/>
    <mergeCell ref="J32:P32"/>
    <mergeCell ref="C16:H33"/>
    <mergeCell ref="J24:P24"/>
    <mergeCell ref="J26:P26"/>
    <mergeCell ref="J25:P25"/>
    <mergeCell ref="J27:P27"/>
    <mergeCell ref="J28:P28"/>
    <mergeCell ref="J31:P31"/>
    <mergeCell ref="J18:P18"/>
    <mergeCell ref="J19:P19"/>
    <mergeCell ref="J20:P20"/>
    <mergeCell ref="J21:P21"/>
    <mergeCell ref="J22:P22"/>
    <mergeCell ref="J23:P23"/>
    <mergeCell ref="J33:P33"/>
    <mergeCell ref="J29:P29"/>
    <mergeCell ref="J30:P30"/>
    <mergeCell ref="AA32:AE32"/>
    <mergeCell ref="AF32:AJ32"/>
    <mergeCell ref="Q27:U27"/>
    <mergeCell ref="V27:Z27"/>
    <mergeCell ref="AA27:AE27"/>
    <mergeCell ref="AF27:AJ27"/>
    <mergeCell ref="Q28:U28"/>
    <mergeCell ref="V28:Z28"/>
    <mergeCell ref="AA28:AE28"/>
    <mergeCell ref="AF28:AJ28"/>
    <mergeCell ref="Q31:U31"/>
    <mergeCell ref="V31:Z31"/>
    <mergeCell ref="AA31:AE31"/>
    <mergeCell ref="AF31:AJ31"/>
    <mergeCell ref="Q32:U32"/>
    <mergeCell ref="V32:Z32"/>
    <mergeCell ref="Q29:U29"/>
    <mergeCell ref="Q30:U30"/>
    <mergeCell ref="V29:Z29"/>
    <mergeCell ref="V30:Z30"/>
    <mergeCell ref="AA29:AE29"/>
    <mergeCell ref="AA30:AE30"/>
    <mergeCell ref="AF29:AJ29"/>
    <mergeCell ref="AF30:AJ30"/>
    <mergeCell ref="Q25:U25"/>
    <mergeCell ref="V25:Z25"/>
    <mergeCell ref="AA25:AE25"/>
    <mergeCell ref="AF25:AJ25"/>
    <mergeCell ref="Q26:U26"/>
    <mergeCell ref="V26:Z26"/>
    <mergeCell ref="AA26:AE26"/>
    <mergeCell ref="AF26:AJ26"/>
    <mergeCell ref="Q23:U23"/>
    <mergeCell ref="V23:Z23"/>
    <mergeCell ref="AA23:AE23"/>
    <mergeCell ref="AF23:AJ23"/>
    <mergeCell ref="Q24:U24"/>
    <mergeCell ref="V24:Z24"/>
    <mergeCell ref="AA24:AE24"/>
    <mergeCell ref="AF24:AJ24"/>
    <mergeCell ref="Q33:U33"/>
    <mergeCell ref="V33:Z33"/>
    <mergeCell ref="AA33:AE33"/>
    <mergeCell ref="AF33:AJ33"/>
    <mergeCell ref="Q18:U18"/>
    <mergeCell ref="V18:Z18"/>
    <mergeCell ref="AA18:AE18"/>
    <mergeCell ref="AF18:AJ18"/>
    <mergeCell ref="Q19:U19"/>
    <mergeCell ref="V19:Z19"/>
    <mergeCell ref="Q21:U21"/>
    <mergeCell ref="V21:Z21"/>
    <mergeCell ref="AA21:AE21"/>
    <mergeCell ref="AF21:AJ21"/>
    <mergeCell ref="Q22:U22"/>
    <mergeCell ref="V22:Z22"/>
    <mergeCell ref="AA22:AE22"/>
    <mergeCell ref="AF22:AJ22"/>
    <mergeCell ref="AA19:AE19"/>
    <mergeCell ref="AF19:AJ19"/>
    <mergeCell ref="Q20:U20"/>
    <mergeCell ref="V20:Z20"/>
    <mergeCell ref="AA20:AE20"/>
    <mergeCell ref="AF20:AJ20"/>
    <mergeCell ref="Q17:U17"/>
    <mergeCell ref="V17:Z17"/>
    <mergeCell ref="AA17:AE17"/>
    <mergeCell ref="AF17:AJ17"/>
    <mergeCell ref="C10:H14"/>
    <mergeCell ref="Q11:AY11"/>
    <mergeCell ref="Q12:AY12"/>
    <mergeCell ref="Q13:AY13"/>
    <mergeCell ref="Q14:AY14"/>
    <mergeCell ref="Q34:U34"/>
    <mergeCell ref="V34:Z34"/>
    <mergeCell ref="AA34:AE34"/>
    <mergeCell ref="AF34:AJ34"/>
    <mergeCell ref="Q54:U54"/>
    <mergeCell ref="V54:Z54"/>
    <mergeCell ref="AA54:AE54"/>
    <mergeCell ref="AF54:AJ54"/>
    <mergeCell ref="C2:AC4"/>
    <mergeCell ref="J11:P11"/>
    <mergeCell ref="J12:P12"/>
    <mergeCell ref="J13:P13"/>
    <mergeCell ref="J14:P14"/>
    <mergeCell ref="J10:P10"/>
    <mergeCell ref="Q10:AK10"/>
    <mergeCell ref="J16:P16"/>
    <mergeCell ref="Q16:AK16"/>
    <mergeCell ref="J7:P7"/>
    <mergeCell ref="J8:P8"/>
    <mergeCell ref="C6:H8"/>
    <mergeCell ref="J6:P6"/>
    <mergeCell ref="Q6:AK6"/>
    <mergeCell ref="Q7:AY7"/>
    <mergeCell ref="Q8:AY8"/>
  </mergeCells>
  <dataValidations count="1">
    <dataValidation type="decimal" allowBlank="1" showInputMessage="1" showErrorMessage="1" errorTitle="Wrong input" error="Input value must range between 0 and 100 (%)" sqref="Q18:AJ32 Q38:AJ52" xr:uid="{00000000-0002-0000-0200-000000000000}">
      <formula1>0</formula1>
      <formula2>1</formula2>
    </dataValidation>
  </dataValidations>
  <printOptions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15" min="1" max="5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  <pageSetUpPr fitToPage="1"/>
  </sheetPr>
  <dimension ref="A1:EE305"/>
  <sheetViews>
    <sheetView showGridLines="0" topLeftCell="W1" zoomScale="120" zoomScaleNormal="120" zoomScaleSheetLayoutView="90" zoomScalePageLayoutView="70" workbookViewId="0">
      <pane ySplit="7" topLeftCell="A8" activePane="bottomLeft" state="frozen"/>
      <selection activeCell="D11" sqref="D11:J11"/>
      <selection pane="bottomLeft" activeCell="BC8" sqref="BC8"/>
    </sheetView>
  </sheetViews>
  <sheetFormatPr defaultRowHeight="14.5" outlineLevelCol="1"/>
  <cols>
    <col min="1" max="1" width="3.08984375" style="2" customWidth="1"/>
    <col min="2" max="3" width="3.7265625" customWidth="1"/>
    <col min="4" max="4" width="42.7265625" style="54" customWidth="1"/>
    <col min="5" max="10" width="3.7265625" style="54" hidden="1" customWidth="1"/>
    <col min="11" max="11" width="3.7265625" customWidth="1"/>
    <col min="12" max="14" width="2.26953125" customWidth="1"/>
    <col min="15" max="15" width="7.1796875" customWidth="1"/>
    <col min="16" max="16" width="3.81640625" customWidth="1"/>
    <col min="17" max="17" width="4.26953125" customWidth="1"/>
    <col min="18" max="18" width="6.36328125" customWidth="1"/>
    <col min="19" max="20" width="3.7265625" customWidth="1"/>
    <col min="21" max="21" width="4.81640625" customWidth="1"/>
    <col min="22" max="28" width="3.7265625" customWidth="1"/>
    <col min="29" max="35" width="3.7265625" hidden="1" customWidth="1"/>
    <col min="36" max="36" width="14.81640625" bestFit="1" customWidth="1"/>
    <col min="37" max="37" width="3.7265625" style="12" customWidth="1"/>
    <col min="38" max="42" width="3.7265625" customWidth="1"/>
    <col min="43" max="44" width="3.7265625" style="2" customWidth="1"/>
    <col min="45" max="51" width="3.7265625" style="2" hidden="1" customWidth="1"/>
    <col min="52" max="52" width="14.81640625" style="2" bestFit="1" customWidth="1"/>
    <col min="53" max="53" width="3.7265625" style="10" customWidth="1"/>
    <col min="54" max="54" width="3.7265625" style="2" hidden="1" customWidth="1"/>
    <col min="55" max="55" width="3.7265625" style="10" customWidth="1"/>
    <col min="56" max="56" width="3.7265625" style="2" customWidth="1"/>
    <col min="57" max="57" width="3.7265625" style="2" hidden="1" customWidth="1" outlineLevel="1"/>
    <col min="58" max="58" width="8.36328125" style="2" hidden="1" customWidth="1" outlineLevel="1"/>
    <col min="59" max="89" width="5.7265625" style="2" hidden="1" customWidth="1" outlineLevel="1"/>
    <col min="90" max="91" width="9.08984375" style="2" hidden="1" customWidth="1" outlineLevel="1"/>
    <col min="92" max="92" width="9.08984375" style="2" collapsed="1"/>
    <col min="93" max="135" width="9.08984375" style="2"/>
  </cols>
  <sheetData>
    <row r="1" spans="1:135">
      <c r="B1" s="2"/>
      <c r="C1" s="2"/>
      <c r="D1" s="52"/>
      <c r="E1" s="52"/>
      <c r="F1" s="52"/>
      <c r="G1" s="52"/>
      <c r="H1" s="52"/>
      <c r="I1" s="52"/>
      <c r="J1" s="5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0">
        <v>18</v>
      </c>
      <c r="W1" s="30">
        <v>19</v>
      </c>
      <c r="X1" s="30">
        <v>20</v>
      </c>
      <c r="Y1" s="30">
        <v>21</v>
      </c>
      <c r="Z1" s="30">
        <v>22</v>
      </c>
      <c r="AA1" s="30">
        <v>23</v>
      </c>
      <c r="AB1" s="30">
        <v>24</v>
      </c>
      <c r="AC1" s="30">
        <v>25</v>
      </c>
      <c r="AD1" s="30">
        <v>26</v>
      </c>
      <c r="AE1" s="30">
        <v>27</v>
      </c>
      <c r="AF1" s="30">
        <v>28</v>
      </c>
      <c r="AG1" s="30">
        <v>29</v>
      </c>
      <c r="AH1" s="30">
        <v>30</v>
      </c>
      <c r="AI1" s="30">
        <v>31</v>
      </c>
      <c r="AJ1" s="30">
        <v>32</v>
      </c>
      <c r="AK1" s="30"/>
      <c r="AL1" s="30">
        <v>38</v>
      </c>
      <c r="AM1" s="30">
        <v>39</v>
      </c>
      <c r="AN1" s="30">
        <v>40</v>
      </c>
      <c r="AO1" s="30">
        <v>41</v>
      </c>
      <c r="AP1" s="30">
        <v>42</v>
      </c>
      <c r="AQ1" s="30">
        <v>43</v>
      </c>
      <c r="AR1" s="30">
        <v>44</v>
      </c>
      <c r="AS1" s="30">
        <v>45</v>
      </c>
      <c r="AT1" s="30">
        <v>46</v>
      </c>
      <c r="AU1" s="30">
        <v>47</v>
      </c>
      <c r="AV1" s="30">
        <v>48</v>
      </c>
      <c r="AW1" s="30">
        <v>49</v>
      </c>
      <c r="AX1" s="30">
        <v>50</v>
      </c>
      <c r="AY1" s="30">
        <v>51</v>
      </c>
      <c r="AZ1" s="30">
        <v>52</v>
      </c>
      <c r="BA1" s="30"/>
      <c r="BB1" s="29"/>
      <c r="BC1" s="2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</row>
    <row r="2" spans="1:135" ht="15" customHeight="1">
      <c r="B2" s="1"/>
      <c r="C2" s="133" t="s">
        <v>119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1"/>
      <c r="BD2" s="1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</row>
    <row r="3" spans="1:135" s="2" customFormat="1" ht="15" customHeight="1">
      <c r="B3" s="1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5"/>
      <c r="U3" s="5"/>
      <c r="V3" s="128" t="str">
        <f t="shared" ref="V3:AJ3" ca="1" si="0">IF(INDIRECT("Settings!$J$"&amp;V1,TRUE)&lt;&gt;"",INDIRECT("Settings!$J$"&amp;V1,TRUE),"")</f>
        <v>Wet- en regelgeving</v>
      </c>
      <c r="W3" s="128" t="str">
        <f ca="1">IF(INDIRECT("Settings!$J$"&amp;W1,TRUE)&lt;&gt;"",INDIRECT("Settings!$J$"&amp;W1,TRUE),"")</f>
        <v>Bestuurlijke opdracht / Strat. Doelstel</v>
      </c>
      <c r="X3" s="128" t="str">
        <f t="shared" ca="1" si="0"/>
        <v>Procesoptimalisatie / Efficientie</v>
      </c>
      <c r="Y3" s="128" t="str">
        <f ca="1">IF(INDIRECT("Settings!$J$"&amp;Y1,TRUE)&lt;&gt;"",INDIRECT("Settings!$J$"&amp;Y1,TRUE),"")</f>
        <v>Kostenbesparing</v>
      </c>
      <c r="Z3" s="128" t="str">
        <f t="shared" ca="1" si="0"/>
        <v>Dienstverlening, beheer en handhav.</v>
      </c>
      <c r="AA3" s="128" t="str">
        <f t="shared" ca="1" si="0"/>
        <v>Bedrijfs Continuiteit / lifecycle mngmnt</v>
      </c>
      <c r="AB3" s="131" t="str">
        <f t="shared" ca="1" si="0"/>
        <v>Urgentie</v>
      </c>
      <c r="AC3" s="128" t="str">
        <f t="shared" ca="1" si="0"/>
        <v/>
      </c>
      <c r="AD3" s="128" t="str">
        <f t="shared" ca="1" si="0"/>
        <v/>
      </c>
      <c r="AE3" s="128" t="str">
        <f t="shared" ca="1" si="0"/>
        <v/>
      </c>
      <c r="AF3" s="128" t="str">
        <f t="shared" ca="1" si="0"/>
        <v/>
      </c>
      <c r="AG3" s="128" t="str">
        <f t="shared" ca="1" si="0"/>
        <v/>
      </c>
      <c r="AH3" s="128" t="str">
        <f t="shared" ca="1" si="0"/>
        <v/>
      </c>
      <c r="AI3" s="128" t="str">
        <f t="shared" ca="1" si="0"/>
        <v/>
      </c>
      <c r="AJ3" s="128" t="str">
        <f t="shared" ca="1" si="0"/>
        <v/>
      </c>
      <c r="AK3" s="126" t="s">
        <v>114</v>
      </c>
      <c r="AL3" s="128" t="str">
        <f t="shared" ref="AL3:AZ3" ca="1" si="1">IF(INDIRECT("Settings!$J$"&amp;AL1,TRUE)&lt;&gt;"",INDIRECT("Settings!$J$"&amp;AL1,TRUE),"")</f>
        <v>Impact Verandering</v>
      </c>
      <c r="AM3" s="128" t="str">
        <f t="shared" ca="1" si="1"/>
        <v>Beschikbare Middelen</v>
      </c>
      <c r="AN3" s="128" t="str">
        <f t="shared" ca="1" si="1"/>
        <v>Impact  Draagvlak en Imago</v>
      </c>
      <c r="AO3" s="128" t="str">
        <f t="shared" ca="1" si="1"/>
        <v>Afhankelijkheden</v>
      </c>
      <c r="AP3" s="128" t="str">
        <f t="shared" ca="1" si="1"/>
        <v>Complexiteit</v>
      </c>
      <c r="AQ3" s="128" t="str">
        <f t="shared" ca="1" si="1"/>
        <v>Maatwerk</v>
      </c>
      <c r="AR3" s="128" t="str">
        <f t="shared" ca="1" si="1"/>
        <v>Doorlooptijd</v>
      </c>
      <c r="AS3" s="128" t="str">
        <f t="shared" ca="1" si="1"/>
        <v/>
      </c>
      <c r="AT3" s="128" t="str">
        <f t="shared" ca="1" si="1"/>
        <v/>
      </c>
      <c r="AU3" s="128" t="str">
        <f t="shared" ca="1" si="1"/>
        <v/>
      </c>
      <c r="AV3" s="128" t="str">
        <f t="shared" ca="1" si="1"/>
        <v/>
      </c>
      <c r="AW3" s="128" t="str">
        <f t="shared" ca="1" si="1"/>
        <v/>
      </c>
      <c r="AX3" s="128" t="str">
        <f t="shared" ca="1" si="1"/>
        <v/>
      </c>
      <c r="AY3" s="128" t="str">
        <f t="shared" ca="1" si="1"/>
        <v/>
      </c>
      <c r="AZ3" s="128" t="str">
        <f t="shared" ca="1" si="1"/>
        <v/>
      </c>
      <c r="BA3" s="126" t="s">
        <v>114</v>
      </c>
      <c r="BB3" s="140"/>
      <c r="BC3" s="7"/>
      <c r="BD3" s="1"/>
    </row>
    <row r="4" spans="1:135" s="2" customFormat="1" ht="15" customHeight="1">
      <c r="B4" s="1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5"/>
      <c r="U4" s="5"/>
      <c r="V4" s="128" t="s">
        <v>88</v>
      </c>
      <c r="W4" s="128" t="s">
        <v>88</v>
      </c>
      <c r="X4" s="128" t="s">
        <v>88</v>
      </c>
      <c r="Y4" s="128" t="s">
        <v>88</v>
      </c>
      <c r="Z4" s="128" t="s">
        <v>88</v>
      </c>
      <c r="AA4" s="128" t="s">
        <v>88</v>
      </c>
      <c r="AB4" s="131" t="s">
        <v>88</v>
      </c>
      <c r="AC4" s="128" t="s">
        <v>88</v>
      </c>
      <c r="AD4" s="128" t="s">
        <v>88</v>
      </c>
      <c r="AE4" s="128" t="s">
        <v>88</v>
      </c>
      <c r="AF4" s="128" t="s">
        <v>88</v>
      </c>
      <c r="AG4" s="128" t="s">
        <v>88</v>
      </c>
      <c r="AH4" s="128" t="s">
        <v>88</v>
      </c>
      <c r="AI4" s="128" t="s">
        <v>88</v>
      </c>
      <c r="AJ4" s="128" t="s">
        <v>88</v>
      </c>
      <c r="AK4" s="126"/>
      <c r="AL4" s="128" t="s">
        <v>88</v>
      </c>
      <c r="AM4" s="128" t="s">
        <v>88</v>
      </c>
      <c r="AN4" s="128" t="s">
        <v>88</v>
      </c>
      <c r="AO4" s="128" t="s">
        <v>88</v>
      </c>
      <c r="AP4" s="128" t="s">
        <v>88</v>
      </c>
      <c r="AQ4" s="128" t="s">
        <v>88</v>
      </c>
      <c r="AR4" s="128" t="s">
        <v>88</v>
      </c>
      <c r="AS4" s="128" t="s">
        <v>88</v>
      </c>
      <c r="AT4" s="128" t="s">
        <v>88</v>
      </c>
      <c r="AU4" s="128" t="s">
        <v>88</v>
      </c>
      <c r="AV4" s="128" t="s">
        <v>88</v>
      </c>
      <c r="AW4" s="128" t="s">
        <v>88</v>
      </c>
      <c r="AX4" s="128" t="s">
        <v>88</v>
      </c>
      <c r="AY4" s="128" t="s">
        <v>88</v>
      </c>
      <c r="AZ4" s="128" t="s">
        <v>88</v>
      </c>
      <c r="BA4" s="126"/>
      <c r="BB4" s="140"/>
      <c r="BC4" s="7"/>
      <c r="BD4" s="1"/>
    </row>
    <row r="5" spans="1:135" s="2" customFormat="1" ht="23.25" customHeight="1">
      <c r="B5" s="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28" t="s">
        <v>88</v>
      </c>
      <c r="W5" s="128" t="s">
        <v>88</v>
      </c>
      <c r="X5" s="128" t="s">
        <v>88</v>
      </c>
      <c r="Y5" s="128" t="s">
        <v>88</v>
      </c>
      <c r="Z5" s="128" t="s">
        <v>88</v>
      </c>
      <c r="AA5" s="128" t="s">
        <v>88</v>
      </c>
      <c r="AB5" s="131" t="s">
        <v>88</v>
      </c>
      <c r="AC5" s="128" t="s">
        <v>88</v>
      </c>
      <c r="AD5" s="128" t="s">
        <v>88</v>
      </c>
      <c r="AE5" s="128" t="s">
        <v>88</v>
      </c>
      <c r="AF5" s="128" t="s">
        <v>88</v>
      </c>
      <c r="AG5" s="128" t="s">
        <v>88</v>
      </c>
      <c r="AH5" s="128" t="s">
        <v>88</v>
      </c>
      <c r="AI5" s="128" t="s">
        <v>88</v>
      </c>
      <c r="AJ5" s="128" t="s">
        <v>88</v>
      </c>
      <c r="AK5" s="126"/>
      <c r="AL5" s="128" t="s">
        <v>88</v>
      </c>
      <c r="AM5" s="128" t="s">
        <v>88</v>
      </c>
      <c r="AN5" s="128" t="s">
        <v>88</v>
      </c>
      <c r="AO5" s="128" t="s">
        <v>88</v>
      </c>
      <c r="AP5" s="128" t="s">
        <v>88</v>
      </c>
      <c r="AQ5" s="128" t="s">
        <v>88</v>
      </c>
      <c r="AR5" s="128" t="s">
        <v>88</v>
      </c>
      <c r="AS5" s="128" t="s">
        <v>88</v>
      </c>
      <c r="AT5" s="128" t="s">
        <v>88</v>
      </c>
      <c r="AU5" s="128" t="s">
        <v>88</v>
      </c>
      <c r="AV5" s="128" t="s">
        <v>88</v>
      </c>
      <c r="AW5" s="128" t="s">
        <v>88</v>
      </c>
      <c r="AX5" s="128" t="s">
        <v>88</v>
      </c>
      <c r="AY5" s="128" t="s">
        <v>88</v>
      </c>
      <c r="AZ5" s="128" t="s">
        <v>88</v>
      </c>
      <c r="BA5" s="126"/>
      <c r="BB5" s="140"/>
      <c r="BC5" s="7"/>
      <c r="BD5" s="1"/>
    </row>
    <row r="6" spans="1:135" s="2" customFormat="1" ht="23.25" customHeight="1" thickBot="1"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29" t="s">
        <v>88</v>
      </c>
      <c r="W6" s="129" t="s">
        <v>88</v>
      </c>
      <c r="X6" s="129" t="s">
        <v>88</v>
      </c>
      <c r="Y6" s="129" t="s">
        <v>88</v>
      </c>
      <c r="Z6" s="129" t="s">
        <v>88</v>
      </c>
      <c r="AA6" s="129" t="s">
        <v>88</v>
      </c>
      <c r="AB6" s="132" t="s">
        <v>88</v>
      </c>
      <c r="AC6" s="129" t="s">
        <v>88</v>
      </c>
      <c r="AD6" s="129" t="s">
        <v>88</v>
      </c>
      <c r="AE6" s="129" t="s">
        <v>88</v>
      </c>
      <c r="AF6" s="129" t="s">
        <v>88</v>
      </c>
      <c r="AG6" s="129" t="s">
        <v>88</v>
      </c>
      <c r="AH6" s="129" t="s">
        <v>88</v>
      </c>
      <c r="AI6" s="129" t="s">
        <v>88</v>
      </c>
      <c r="AJ6" s="129" t="s">
        <v>88</v>
      </c>
      <c r="AK6" s="127"/>
      <c r="AL6" s="129" t="s">
        <v>88</v>
      </c>
      <c r="AM6" s="129" t="s">
        <v>88</v>
      </c>
      <c r="AN6" s="129" t="s">
        <v>88</v>
      </c>
      <c r="AO6" s="129" t="s">
        <v>88</v>
      </c>
      <c r="AP6" s="129" t="s">
        <v>88</v>
      </c>
      <c r="AQ6" s="129" t="s">
        <v>88</v>
      </c>
      <c r="AR6" s="129" t="s">
        <v>88</v>
      </c>
      <c r="AS6" s="129" t="s">
        <v>88</v>
      </c>
      <c r="AT6" s="129" t="s">
        <v>88</v>
      </c>
      <c r="AU6" s="129" t="s">
        <v>88</v>
      </c>
      <c r="AV6" s="129" t="s">
        <v>88</v>
      </c>
      <c r="AW6" s="129" t="s">
        <v>88</v>
      </c>
      <c r="AX6" s="129" t="s">
        <v>88</v>
      </c>
      <c r="AY6" s="129" t="s">
        <v>88</v>
      </c>
      <c r="AZ6" s="129" t="s">
        <v>88</v>
      </c>
      <c r="BA6" s="127"/>
      <c r="BB6" s="141"/>
      <c r="BC6" s="8"/>
      <c r="BD6" s="1"/>
      <c r="BG6" s="31" t="str">
        <f t="shared" ref="BG6:BU6" ca="1" si="2">V3</f>
        <v>Wet- en regelgeving</v>
      </c>
      <c r="BH6" s="31" t="str">
        <f t="shared" ca="1" si="2"/>
        <v>Bestuurlijke opdracht / Strat. Doelstel</v>
      </c>
      <c r="BI6" s="31" t="str">
        <f t="shared" ca="1" si="2"/>
        <v>Procesoptimalisatie / Efficientie</v>
      </c>
      <c r="BJ6" s="31" t="str">
        <f t="shared" ca="1" si="2"/>
        <v>Kostenbesparing</v>
      </c>
      <c r="BK6" s="31" t="str">
        <f t="shared" ca="1" si="2"/>
        <v>Dienstverlening, beheer en handhav.</v>
      </c>
      <c r="BL6" s="31" t="str">
        <f t="shared" ca="1" si="2"/>
        <v>Bedrijfs Continuiteit / lifecycle mngmnt</v>
      </c>
      <c r="BM6" s="31" t="str">
        <f t="shared" ca="1" si="2"/>
        <v>Urgentie</v>
      </c>
      <c r="BN6" s="31" t="str">
        <f t="shared" ca="1" si="2"/>
        <v/>
      </c>
      <c r="BO6" s="31" t="str">
        <f t="shared" ca="1" si="2"/>
        <v/>
      </c>
      <c r="BP6" s="31" t="str">
        <f t="shared" ca="1" si="2"/>
        <v/>
      </c>
      <c r="BQ6" s="31" t="str">
        <f t="shared" ca="1" si="2"/>
        <v/>
      </c>
      <c r="BR6" s="31" t="str">
        <f t="shared" ca="1" si="2"/>
        <v/>
      </c>
      <c r="BS6" s="31" t="str">
        <f t="shared" ca="1" si="2"/>
        <v/>
      </c>
      <c r="BT6" s="31" t="str">
        <f t="shared" ca="1" si="2"/>
        <v/>
      </c>
      <c r="BU6" s="31" t="str">
        <f t="shared" ca="1" si="2"/>
        <v/>
      </c>
      <c r="BW6" s="31" t="str">
        <f ca="1">AL3</f>
        <v>Impact Verandering</v>
      </c>
      <c r="BX6" s="31" t="str">
        <f t="shared" ref="BX6:CH6" ca="1" si="3">AM3</f>
        <v>Beschikbare Middelen</v>
      </c>
      <c r="BY6" s="31" t="str">
        <f t="shared" ca="1" si="3"/>
        <v>Impact  Draagvlak en Imago</v>
      </c>
      <c r="BZ6" s="31" t="str">
        <f t="shared" ca="1" si="3"/>
        <v>Afhankelijkheden</v>
      </c>
      <c r="CA6" s="31" t="str">
        <f t="shared" ca="1" si="3"/>
        <v>Complexiteit</v>
      </c>
      <c r="CB6" s="31" t="str">
        <f t="shared" ca="1" si="3"/>
        <v>Maatwerk</v>
      </c>
      <c r="CC6" s="31" t="str">
        <f t="shared" ca="1" si="3"/>
        <v>Doorlooptijd</v>
      </c>
      <c r="CD6" s="31" t="str">
        <f t="shared" ca="1" si="3"/>
        <v/>
      </c>
      <c r="CE6" s="31" t="str">
        <f t="shared" ca="1" si="3"/>
        <v/>
      </c>
      <c r="CF6" s="31" t="str">
        <f t="shared" ca="1" si="3"/>
        <v/>
      </c>
      <c r="CG6" s="31" t="str">
        <f t="shared" ca="1" si="3"/>
        <v/>
      </c>
      <c r="CH6" s="31" t="str">
        <f t="shared" ca="1" si="3"/>
        <v/>
      </c>
      <c r="CI6" s="31" t="str">
        <f ca="1">AX3</f>
        <v/>
      </c>
      <c r="CJ6" s="31" t="str">
        <f t="shared" ref="CJ6" ca="1" si="4">AY3</f>
        <v/>
      </c>
      <c r="CK6" s="31" t="str">
        <f ca="1">AZ3</f>
        <v/>
      </c>
    </row>
    <row r="7" spans="1:135" s="2" customFormat="1" ht="23.25" customHeight="1">
      <c r="B7" s="1"/>
      <c r="C7" s="62" t="s">
        <v>6</v>
      </c>
      <c r="D7" s="134" t="s">
        <v>120</v>
      </c>
      <c r="E7" s="134"/>
      <c r="F7" s="134"/>
      <c r="G7" s="134"/>
      <c r="H7" s="134"/>
      <c r="I7" s="134"/>
      <c r="J7" s="134"/>
      <c r="K7" s="135" t="s">
        <v>115</v>
      </c>
      <c r="L7" s="135"/>
      <c r="M7" s="135"/>
      <c r="N7" s="135"/>
      <c r="O7" s="135"/>
      <c r="P7" s="142" t="str">
        <f>IND_1</f>
        <v>Baten</v>
      </c>
      <c r="Q7" s="143"/>
      <c r="R7" s="144"/>
      <c r="S7" s="136" t="s">
        <v>116</v>
      </c>
      <c r="T7" s="136"/>
      <c r="U7" s="136"/>
      <c r="V7" s="137" t="s">
        <v>117</v>
      </c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8" t="s">
        <v>118</v>
      </c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6" t="s">
        <v>8</v>
      </c>
      <c r="BC7" s="9" t="s">
        <v>10</v>
      </c>
      <c r="BD7" s="1"/>
    </row>
    <row r="8" spans="1:135" s="2" customFormat="1">
      <c r="A8" s="15" t="str">
        <f>IF($BC8="Y","ProjY"&amp;COUNTIF($BC$8:$BC8,"Y"),"")</f>
        <v>ProjY1</v>
      </c>
      <c r="B8" s="1"/>
      <c r="C8" s="56">
        <v>1</v>
      </c>
      <c r="D8" s="130" t="s">
        <v>161</v>
      </c>
      <c r="E8" s="130"/>
      <c r="F8" s="130"/>
      <c r="G8" s="130"/>
      <c r="H8" s="130"/>
      <c r="I8" s="130"/>
      <c r="J8" s="130"/>
      <c r="K8" s="110" t="s">
        <v>91</v>
      </c>
      <c r="L8" s="110"/>
      <c r="M8" s="110"/>
      <c r="N8" s="110"/>
      <c r="O8" s="110"/>
      <c r="P8" s="115">
        <v>50000</v>
      </c>
      <c r="Q8" s="115"/>
      <c r="R8" s="115"/>
      <c r="S8" s="125">
        <v>200000</v>
      </c>
      <c r="T8" s="125"/>
      <c r="U8" s="125"/>
      <c r="V8" s="37">
        <v>5</v>
      </c>
      <c r="W8" s="37">
        <v>1</v>
      </c>
      <c r="X8" s="37">
        <v>1</v>
      </c>
      <c r="Y8" s="37">
        <v>1</v>
      </c>
      <c r="Z8" s="37">
        <v>1</v>
      </c>
      <c r="AA8" s="37">
        <v>1</v>
      </c>
      <c r="AB8" s="37">
        <v>5</v>
      </c>
      <c r="AC8" s="37"/>
      <c r="AD8" s="37"/>
      <c r="AE8" s="37"/>
      <c r="AF8" s="37"/>
      <c r="AG8" s="37"/>
      <c r="AH8" s="37"/>
      <c r="AI8" s="37"/>
      <c r="AJ8" s="57"/>
      <c r="AK8" s="59">
        <f ca="1">SUMPRODUCT($V8:$AJ8,$BG8:$BU8)</f>
        <v>3.9999999999999996</v>
      </c>
      <c r="AL8" s="36">
        <v>3</v>
      </c>
      <c r="AM8" s="36">
        <v>3</v>
      </c>
      <c r="AN8" s="36">
        <v>3</v>
      </c>
      <c r="AO8" s="36">
        <v>1</v>
      </c>
      <c r="AP8" s="36">
        <v>1</v>
      </c>
      <c r="AQ8" s="36">
        <v>1</v>
      </c>
      <c r="AR8" s="36">
        <v>1</v>
      </c>
      <c r="AS8" s="36"/>
      <c r="AT8" s="36"/>
      <c r="AU8" s="36"/>
      <c r="AV8" s="36"/>
      <c r="AW8" s="36"/>
      <c r="AX8" s="36"/>
      <c r="AY8" s="36"/>
      <c r="AZ8" s="36"/>
      <c r="BA8" s="59">
        <f ca="1">SUMPRODUCT($AL8:$AZ8,$BW8:$CK8)</f>
        <v>1.8000000000000005</v>
      </c>
      <c r="BB8" s="39">
        <f ca="1">(AK8+BA8)/2</f>
        <v>2.9</v>
      </c>
      <c r="BC8" s="55" t="s">
        <v>151</v>
      </c>
      <c r="BD8" s="1"/>
      <c r="BG8" s="32">
        <f ca="1">IFERROR(VLOOKUP(BG$6,Settings!$J$18:$AJ$32,
IF($K8=INVEST_1,8,IF($K8=INVEST_2,13,IF($K8=INVEST_3,18,IF($K8=INVEST_4,23,0)))),FALSE),
"")</f>
        <v>0.5</v>
      </c>
      <c r="BH8" s="32">
        <f ca="1">IFERROR(VLOOKUP(BH$6,Settings!$J$18:$AJ$32,
IF($K8=INVEST_1,8,IF($K8=INVEST_2,13,IF($K8=INVEST_3,18,IF($K8=INVEST_4,23,0)))),FALSE),
"")</f>
        <v>0.1</v>
      </c>
      <c r="BI8" s="32">
        <f ca="1">IFERROR(VLOOKUP(BI$6,Settings!$J$18:$AJ$32,
IF($K8=INVEST_1,8,IF($K8=INVEST_2,13,IF($K8=INVEST_3,18,IF($K8=INVEST_4,23,0)))),FALSE),
"")</f>
        <v>0.05</v>
      </c>
      <c r="BJ8" s="32">
        <f ca="1">IFERROR(VLOOKUP(BJ$6,Settings!$J$18:$AJ$32,
IF($K8=INVEST_1,8,IF($K8=INVEST_2,13,IF($K8=INVEST_3,18,IF($K8=INVEST_4,23,0)))),FALSE),
"")</f>
        <v>0</v>
      </c>
      <c r="BK8" s="32">
        <f ca="1">IFERROR(VLOOKUP(BK$6,Settings!$J$18:$AJ$32,
IF($K8=INVEST_1,8,IF($K8=INVEST_2,13,IF($K8=INVEST_3,18,IF($K8=INVEST_4,23,0)))),FALSE),
"")</f>
        <v>0.05</v>
      </c>
      <c r="BL8" s="32">
        <f ca="1">IFERROR(VLOOKUP(BL$6,Settings!$J$18:$AJ$32,
IF($K8=INVEST_1,8,IF($K8=INVEST_2,13,IF($K8=INVEST_3,18,IF($K8=INVEST_4,23,0)))),FALSE),
"")</f>
        <v>0.05</v>
      </c>
      <c r="BM8" s="32">
        <f ca="1">IFERROR(VLOOKUP(BM$6,Settings!$J$18:$AJ$32,
IF($K8=INVEST_1,8,IF($K8=INVEST_2,13,IF($K8=INVEST_3,18,IF($K8=INVEST_4,23,0)))),FALSE),
"")</f>
        <v>0.25</v>
      </c>
      <c r="BN8" s="32" t="str">
        <f ca="1">IFERROR(VLOOKUP(BN$6,Settings!$J$18:$AJ$32,
IF($K8=INVEST_1,8,IF($K8=INVEST_2,13,IF($K8=INVEST_3,18,IF($K8=INVEST_4,23,0)))),FALSE),
"")</f>
        <v/>
      </c>
      <c r="BO8" s="32" t="str">
        <f ca="1">IFERROR(VLOOKUP(BO$6,Settings!$J$18:$AJ$32,
IF($K8=INVEST_1,8,IF($K8=INVEST_2,13,IF($K8=INVEST_3,18,IF($K8=INVEST_4,23,0)))),FALSE),
"")</f>
        <v/>
      </c>
      <c r="BP8" s="32" t="str">
        <f ca="1">IFERROR(VLOOKUP(BP$6,Settings!$J$18:$AJ$32,
IF($K8=INVEST_1,8,IF($K8=INVEST_2,13,IF($K8=INVEST_3,18,IF($K8=INVEST_4,23,0)))),FALSE),
"")</f>
        <v/>
      </c>
      <c r="BQ8" s="32" t="str">
        <f ca="1">IFERROR(VLOOKUP(BQ$6,Settings!$J$18:$AJ$32,
IF($K8=INVEST_1,8,IF($K8=INVEST_2,13,IF($K8=INVEST_3,18,IF($K8=INVEST_4,23,0)))),FALSE),
"")</f>
        <v/>
      </c>
      <c r="BR8" s="32" t="str">
        <f ca="1">IFERROR(VLOOKUP(BR$6,Settings!$J$18:$AJ$32,
IF($K8=INVEST_1,8,IF($K8=INVEST_2,13,IF($K8=INVEST_3,18,IF($K8=INVEST_4,23,0)))),FALSE),
"")</f>
        <v/>
      </c>
      <c r="BS8" s="32" t="str">
        <f ca="1">IFERROR(VLOOKUP(BS$6,Settings!$J$18:$AJ$32,
IF($K8=INVEST_1,8,IF($K8=INVEST_2,13,IF($K8=INVEST_3,18,IF($K8=INVEST_4,23,0)))),FALSE),
"")</f>
        <v/>
      </c>
      <c r="BT8" s="32" t="str">
        <f ca="1">IFERROR(VLOOKUP(BT$6,Settings!$J$18:$AJ$32,
IF($K8=INVEST_1,8,IF($K8=INVEST_2,13,IF($K8=INVEST_3,18,IF($K8=INVEST_4,23,0)))),FALSE),
"")</f>
        <v/>
      </c>
      <c r="BU8" s="33" t="str">
        <f ca="1">IFERROR(VLOOKUP(BU$6,Settings!$J$18:$AJ$32,
IF($K8=INVEST_1,8,IF($K8=INVEST_2,13,IF($K8=INVEST_3,18,IF($K8=INVEST_4,23,0)))),FALSE),
"")</f>
        <v/>
      </c>
      <c r="BV8" s="35"/>
      <c r="BW8" s="34">
        <f ca="1">IFERROR(VLOOKUP(BW$6,Settings!$J$38:$AJ$52,
IF($K8=INVEST_1,8,IF($K8=INVEST_2,13,IF($K8=INVEST_3,18,IF($K8=INVEST_4,23,0)))),FALSE),
"")</f>
        <v>0.1</v>
      </c>
      <c r="BX8" s="32">
        <f ca="1">IFERROR(VLOOKUP(BX$6,Settings!$J$38:$AJ$52,
IF($K8=INVEST_1,8,IF($K8=INVEST_2,13,IF($K8=INVEST_3,18,IF($K8=INVEST_4,23,0)))),FALSE),
"")</f>
        <v>0.2</v>
      </c>
      <c r="BY8" s="32">
        <f ca="1">IFERROR(VLOOKUP(BY$6,Settings!$J$38:$AJ$52,
IF($K8=INVEST_1,8,IF($K8=INVEST_2,13,IF($K8=INVEST_3,18,IF($K8=INVEST_4,23,0)))),FALSE),
"")</f>
        <v>0.1</v>
      </c>
      <c r="BZ8" s="32">
        <f ca="1">IFERROR(VLOOKUP(BZ$6,Settings!$J$38:$AJ$52,
IF($K8=INVEST_1,8,IF($K8=INVEST_2,13,IF($K8=INVEST_3,18,IF($K8=INVEST_4,23,0)))),FALSE),
"")</f>
        <v>0.1</v>
      </c>
      <c r="CA8" s="32">
        <f ca="1">IFERROR(VLOOKUP(CA$6,Settings!$J$38:$AJ$52,
IF($K8=INVEST_1,8,IF($K8=INVEST_2,13,IF($K8=INVEST_3,18,IF($K8=INVEST_4,23,0)))),FALSE),
"")</f>
        <v>0.1</v>
      </c>
      <c r="CB8" s="32">
        <f ca="1">IFERROR(VLOOKUP(CB$6,Settings!$J$38:$AJ$52,
IF($K8=INVEST_1,8,IF($K8=INVEST_2,13,IF($K8=INVEST_3,18,IF($K8=INVEST_4,23,0)))),FALSE),
"")</f>
        <v>0.3</v>
      </c>
      <c r="CC8" s="32">
        <f ca="1">IFERROR(VLOOKUP(CC$6,Settings!$J$38:$AJ$52,
IF($K8=INVEST_1,8,IF($K8=INVEST_2,13,IF($K8=INVEST_3,18,IF($K8=INVEST_4,23,0)))),FALSE),
"")</f>
        <v>0.1</v>
      </c>
      <c r="CD8" s="32" t="str">
        <f ca="1">IFERROR(VLOOKUP(CD$6,Settings!$J$38:$AJ$52,
IF($K8=INVEST_1,8,IF($K8=INVEST_2,13,IF($K8=INVEST_3,18,IF($K8=INVEST_4,23,0)))),FALSE),
"")</f>
        <v/>
      </c>
      <c r="CE8" s="32" t="str">
        <f ca="1">IFERROR(VLOOKUP(CE$6,Settings!$J$38:$AJ$52,
IF($K8=INVEST_1,8,IF($K8=INVEST_2,13,IF($K8=INVEST_3,18,IF($K8=INVEST_4,23,0)))),FALSE),
"")</f>
        <v/>
      </c>
      <c r="CF8" s="32" t="str">
        <f ca="1">IFERROR(VLOOKUP(CF$6,Settings!$J$38:$AJ$52,
IF($K8=INVEST_1,8,IF($K8=INVEST_2,13,IF($K8=INVEST_3,18,IF($K8=INVEST_4,23,0)))),FALSE),
"")</f>
        <v/>
      </c>
      <c r="CG8" s="32" t="str">
        <f ca="1">IFERROR(VLOOKUP(CG$6,Settings!$J$38:$AJ$52,
IF($K8=INVEST_1,8,IF($K8=INVEST_2,13,IF($K8=INVEST_3,18,IF($K8=INVEST_4,23,0)))),FALSE),
"")</f>
        <v/>
      </c>
      <c r="CH8" s="32" t="str">
        <f ca="1">IFERROR(VLOOKUP(CH$6,Settings!$J$38:$AJ$52,
IF($K8=INVEST_1,8,IF($K8=INVEST_2,13,IF($K8=INVEST_3,18,IF($K8=INVEST_4,23,0)))),FALSE),
"")</f>
        <v/>
      </c>
      <c r="CI8" s="32" t="str">
        <f ca="1">IFERROR(VLOOKUP(CI$6,Settings!$J$38:$AJ$52,
IF($K8=INVEST_1,8,IF($K8=INVEST_2,13,IF($K8=INVEST_3,18,IF($K8=INVEST_4,23,0)))),FALSE),
"")</f>
        <v/>
      </c>
      <c r="CJ8" s="32" t="str">
        <f ca="1">IFERROR(VLOOKUP(CJ$6,Settings!$J$38:$AJ$52,
IF($K8=INVEST_1,8,IF($K8=INVEST_2,13,IF($K8=INVEST_3,18,IF($K8=INVEST_4,23,0)))),FALSE),
"")</f>
        <v/>
      </c>
      <c r="CK8" s="32" t="str">
        <f ca="1">IFERROR(VLOOKUP(CK$6,Settings!$J$38:$AJ$52,
IF($K8=INVEST_1,8,IF($K8=INVEST_2,13,IF($K8=INVEST_3,18,IF($K8=INVEST_4,23,0)))),FALSE),
"")</f>
        <v/>
      </c>
    </row>
    <row r="9" spans="1:135" s="2" customFormat="1">
      <c r="A9" s="15" t="str">
        <f>IF($BC9="Y","ProjY"&amp;COUNTIF($BC$8:$BC9,"Y"),"")</f>
        <v>ProjY2</v>
      </c>
      <c r="B9" s="1"/>
      <c r="C9" s="56">
        <f>C8+1</f>
        <v>2</v>
      </c>
      <c r="D9" s="122" t="s">
        <v>160</v>
      </c>
      <c r="E9" s="123"/>
      <c r="F9" s="123"/>
      <c r="G9" s="123"/>
      <c r="H9" s="123"/>
      <c r="I9" s="123"/>
      <c r="J9" s="124"/>
      <c r="K9" s="110" t="s">
        <v>91</v>
      </c>
      <c r="L9" s="110"/>
      <c r="M9" s="110"/>
      <c r="N9" s="110"/>
      <c r="O9" s="110"/>
      <c r="P9" s="145">
        <v>50000</v>
      </c>
      <c r="Q9" s="146"/>
      <c r="R9" s="147"/>
      <c r="S9" s="111">
        <v>50000</v>
      </c>
      <c r="T9" s="112"/>
      <c r="U9" s="113"/>
      <c r="V9" s="37">
        <v>5</v>
      </c>
      <c r="W9" s="38">
        <v>1</v>
      </c>
      <c r="X9" s="38">
        <v>1</v>
      </c>
      <c r="Y9" s="38">
        <v>1</v>
      </c>
      <c r="Z9" s="38">
        <v>1</v>
      </c>
      <c r="AA9" s="38">
        <v>1</v>
      </c>
      <c r="AB9" s="38">
        <v>5</v>
      </c>
      <c r="AC9" s="38"/>
      <c r="AD9" s="38"/>
      <c r="AE9" s="38"/>
      <c r="AF9" s="38"/>
      <c r="AG9" s="38"/>
      <c r="AH9" s="38"/>
      <c r="AI9" s="38"/>
      <c r="AJ9" s="58"/>
      <c r="AK9" s="59">
        <f t="shared" ref="AK9:AK56" ca="1" si="5">SUMPRODUCT($V9:$AJ9,$BG9:$BU9)</f>
        <v>3.9999999999999996</v>
      </c>
      <c r="AL9" s="36">
        <v>3</v>
      </c>
      <c r="AM9" s="36">
        <v>3</v>
      </c>
      <c r="AN9" s="36">
        <v>3</v>
      </c>
      <c r="AO9" s="36">
        <v>3</v>
      </c>
      <c r="AP9" s="36">
        <v>3</v>
      </c>
      <c r="AQ9" s="36">
        <v>3</v>
      </c>
      <c r="AR9" s="36">
        <v>3</v>
      </c>
      <c r="AS9" s="36"/>
      <c r="AT9" s="36"/>
      <c r="AU9" s="36"/>
      <c r="AV9" s="36"/>
      <c r="AW9" s="36"/>
      <c r="AX9" s="36"/>
      <c r="AY9" s="36"/>
      <c r="AZ9" s="36"/>
      <c r="BA9" s="59">
        <f t="shared" ref="BA9:BA56" ca="1" si="6">SUMPRODUCT($AL9:$AZ9,$BW9:$CK9)</f>
        <v>3</v>
      </c>
      <c r="BB9" s="39">
        <f t="shared" ref="BB9:BB56" ca="1" si="7">(AK9+BA9)/2</f>
        <v>3.5</v>
      </c>
      <c r="BC9" s="55" t="s">
        <v>151</v>
      </c>
      <c r="BD9" s="1"/>
      <c r="BG9" s="32">
        <f ca="1">IFERROR(VLOOKUP(BG$6,Settings!$J$18:$AJ$32,
IF($K9=INVEST_1,8,IF($K9=INVEST_2,13,IF($K9=INVEST_3,18,IF($K9=INVEST_4,23,0)))),FALSE),
"")</f>
        <v>0.5</v>
      </c>
      <c r="BH9" s="32">
        <f ca="1">IFERROR(VLOOKUP(BH$6,Settings!$J$18:$AJ$32,
IF($K9=INVEST_1,8,IF($K9=INVEST_2,13,IF($K9=INVEST_3,18,IF($K9=INVEST_4,23,0)))),FALSE),
"")</f>
        <v>0.1</v>
      </c>
      <c r="BI9" s="32">
        <f ca="1">IFERROR(VLOOKUP(BI$6,Settings!$J$18:$AJ$32,
IF($K9=INVEST_1,8,IF($K9=INVEST_2,13,IF($K9=INVEST_3,18,IF($K9=INVEST_4,23,0)))),FALSE),
"")</f>
        <v>0.05</v>
      </c>
      <c r="BJ9" s="32">
        <f ca="1">IFERROR(VLOOKUP(BJ$6,Settings!$J$18:$AJ$32,
IF($K9=INVEST_1,8,IF($K9=INVEST_2,13,IF($K9=INVEST_3,18,IF($K9=INVEST_4,23,0)))),FALSE),
"")</f>
        <v>0</v>
      </c>
      <c r="BK9" s="32">
        <f ca="1">IFERROR(VLOOKUP(BK$6,Settings!$J$18:$AJ$32,
IF($K9=INVEST_1,8,IF($K9=INVEST_2,13,IF($K9=INVEST_3,18,IF($K9=INVEST_4,23,0)))),FALSE),
"")</f>
        <v>0.05</v>
      </c>
      <c r="BL9" s="32">
        <f ca="1">IFERROR(VLOOKUP(BL$6,Settings!$J$18:$AJ$32,
IF($K9=INVEST_1,8,IF($K9=INVEST_2,13,IF($K9=INVEST_3,18,IF($K9=INVEST_4,23,0)))),FALSE),
"")</f>
        <v>0.05</v>
      </c>
      <c r="BM9" s="32">
        <f ca="1">IFERROR(VLOOKUP(BM$6,Settings!$J$18:$AJ$32,
IF($K9=INVEST_1,8,IF($K9=INVEST_2,13,IF($K9=INVEST_3,18,IF($K9=INVEST_4,23,0)))),FALSE),
"")</f>
        <v>0.25</v>
      </c>
      <c r="BN9" s="32" t="str">
        <f ca="1">IFERROR(VLOOKUP(BN$6,Settings!$J$18:$AJ$32,
IF($K9=INVEST_1,8,IF($K9=INVEST_2,13,IF($K9=INVEST_3,18,IF($K9=INVEST_4,23,0)))),FALSE),
"")</f>
        <v/>
      </c>
      <c r="BO9" s="32" t="str">
        <f ca="1">IFERROR(VLOOKUP(BO$6,Settings!$J$18:$AJ$32,
IF($K9=INVEST_1,8,IF($K9=INVEST_2,13,IF($K9=INVEST_3,18,IF($K9=INVEST_4,23,0)))),FALSE),
"")</f>
        <v/>
      </c>
      <c r="BP9" s="32" t="str">
        <f ca="1">IFERROR(VLOOKUP(BP$6,Settings!$J$18:$AJ$32,
IF($K9=INVEST_1,8,IF($K9=INVEST_2,13,IF($K9=INVEST_3,18,IF($K9=INVEST_4,23,0)))),FALSE),
"")</f>
        <v/>
      </c>
      <c r="BQ9" s="32" t="str">
        <f ca="1">IFERROR(VLOOKUP(BQ$6,Settings!$J$18:$AJ$32,
IF($K9=INVEST_1,8,IF($K9=INVEST_2,13,IF($K9=INVEST_3,18,IF($K9=INVEST_4,23,0)))),FALSE),
"")</f>
        <v/>
      </c>
      <c r="BR9" s="32" t="str">
        <f ca="1">IFERROR(VLOOKUP(BR$6,Settings!$J$18:$AJ$32,
IF($K9=INVEST_1,8,IF($K9=INVEST_2,13,IF($K9=INVEST_3,18,IF($K9=INVEST_4,23,0)))),FALSE),
"")</f>
        <v/>
      </c>
      <c r="BS9" s="32" t="str">
        <f ca="1">IFERROR(VLOOKUP(BS$6,Settings!$J$18:$AJ$32,
IF($K9=INVEST_1,8,IF($K9=INVEST_2,13,IF($K9=INVEST_3,18,IF($K9=INVEST_4,23,0)))),FALSE),
"")</f>
        <v/>
      </c>
      <c r="BT9" s="32" t="str">
        <f ca="1">IFERROR(VLOOKUP(BT$6,Settings!$J$18:$AJ$32,
IF($K9=INVEST_1,8,IF($K9=INVEST_2,13,IF($K9=INVEST_3,18,IF($K9=INVEST_4,23,0)))),FALSE),
"")</f>
        <v/>
      </c>
      <c r="BU9" s="33" t="str">
        <f ca="1">IFERROR(VLOOKUP(BU$6,Settings!$J$18:$AJ$32,
IF($K9=INVEST_1,8,IF($K9=INVEST_2,13,IF($K9=INVEST_3,18,IF($K9=INVEST_4,23,0)))),FALSE),
"")</f>
        <v/>
      </c>
      <c r="BW9" s="34">
        <f ca="1">IFERROR(VLOOKUP(BW$6,Settings!$J$38:$AJ$52,
IF($K9=INVEST_1,8,IF($K9=INVEST_2,13,IF($K9=INVEST_3,18,IF($K9=INVEST_4,23,0)))),FALSE),
"")</f>
        <v>0.1</v>
      </c>
      <c r="BX9" s="32">
        <f ca="1">IFERROR(VLOOKUP(BX$6,Settings!$J$38:$AJ$52,
IF($K9=INVEST_1,8,IF($K9=INVEST_2,13,IF($K9=INVEST_3,18,IF($K9=INVEST_4,23,0)))),FALSE),
"")</f>
        <v>0.2</v>
      </c>
      <c r="BY9" s="32">
        <f ca="1">IFERROR(VLOOKUP(BY$6,Settings!$J$38:$AJ$52,
IF($K9=INVEST_1,8,IF($K9=INVEST_2,13,IF($K9=INVEST_3,18,IF($K9=INVEST_4,23,0)))),FALSE),
"")</f>
        <v>0.1</v>
      </c>
      <c r="BZ9" s="32">
        <f ca="1">IFERROR(VLOOKUP(BZ$6,Settings!$J$38:$AJ$52,
IF($K9=INVEST_1,8,IF($K9=INVEST_2,13,IF($K9=INVEST_3,18,IF($K9=INVEST_4,23,0)))),FALSE),
"")</f>
        <v>0.1</v>
      </c>
      <c r="CA9" s="32">
        <f ca="1">IFERROR(VLOOKUP(CA$6,Settings!$J$38:$AJ$52,
IF($K9=INVEST_1,8,IF($K9=INVEST_2,13,IF($K9=INVEST_3,18,IF($K9=INVEST_4,23,0)))),FALSE),
"")</f>
        <v>0.1</v>
      </c>
      <c r="CB9" s="32">
        <f ca="1">IFERROR(VLOOKUP(CB$6,Settings!$J$38:$AJ$52,
IF($K9=INVEST_1,8,IF($K9=INVEST_2,13,IF($K9=INVEST_3,18,IF($K9=INVEST_4,23,0)))),FALSE),
"")</f>
        <v>0.3</v>
      </c>
      <c r="CC9" s="32">
        <f ca="1">IFERROR(VLOOKUP(CC$6,Settings!$J$38:$AJ$52,
IF($K9=INVEST_1,8,IF($K9=INVEST_2,13,IF($K9=INVEST_3,18,IF($K9=INVEST_4,23,0)))),FALSE),
"")</f>
        <v>0.1</v>
      </c>
      <c r="CD9" s="32" t="str">
        <f ca="1">IFERROR(VLOOKUP(CD$6,Settings!$J$38:$AJ$52,
IF($K9=INVEST_1,8,IF($K9=INVEST_2,13,IF($K9=INVEST_3,18,IF($K9=INVEST_4,23,0)))),FALSE),
"")</f>
        <v/>
      </c>
      <c r="CE9" s="32" t="str">
        <f ca="1">IFERROR(VLOOKUP(CE$6,Settings!$J$38:$AJ$52,
IF($K9=INVEST_1,8,IF($K9=INVEST_2,13,IF($K9=INVEST_3,18,IF($K9=INVEST_4,23,0)))),FALSE),
"")</f>
        <v/>
      </c>
      <c r="CF9" s="32" t="str">
        <f ca="1">IFERROR(VLOOKUP(CF$6,Settings!$J$38:$AJ$52,
IF($K9=INVEST_1,8,IF($K9=INVEST_2,13,IF($K9=INVEST_3,18,IF($K9=INVEST_4,23,0)))),FALSE),
"")</f>
        <v/>
      </c>
      <c r="CG9" s="32" t="str">
        <f ca="1">IFERROR(VLOOKUP(CG$6,Settings!$J$38:$AJ$52,
IF($K9=INVEST_1,8,IF($K9=INVEST_2,13,IF($K9=INVEST_3,18,IF($K9=INVEST_4,23,0)))),FALSE),
"")</f>
        <v/>
      </c>
      <c r="CH9" s="32" t="str">
        <f ca="1">IFERROR(VLOOKUP(CH$6,Settings!$J$38:$AJ$52,
IF($K9=INVEST_1,8,IF($K9=INVEST_2,13,IF($K9=INVEST_3,18,IF($K9=INVEST_4,23,0)))),FALSE),
"")</f>
        <v/>
      </c>
      <c r="CI9" s="32" t="str">
        <f ca="1">IFERROR(VLOOKUP(CI$6,Settings!$J$38:$AJ$52,
IF($K9=INVEST_1,8,IF($K9=INVEST_2,13,IF($K9=INVEST_3,18,IF($K9=INVEST_4,23,0)))),FALSE),
"")</f>
        <v/>
      </c>
      <c r="CJ9" s="32" t="str">
        <f ca="1">IFERROR(VLOOKUP(CJ$6,Settings!$J$38:$AJ$52,
IF($K9=INVEST_1,8,IF($K9=INVEST_2,13,IF($K9=INVEST_3,18,IF($K9=INVEST_4,23,0)))),FALSE),
"")</f>
        <v/>
      </c>
      <c r="CK9" s="32" t="str">
        <f ca="1">IFERROR(VLOOKUP(CK$6,Settings!$J$38:$AJ$52,
IF($K9=INVEST_1,8,IF($K9=INVEST_2,13,IF($K9=INVEST_3,18,IF($K9=INVEST_4,23,0)))),FALSE),
"")</f>
        <v/>
      </c>
    </row>
    <row r="10" spans="1:135" s="2" customFormat="1">
      <c r="A10" s="15" t="str">
        <f>IF($BC10="Y","ProjY"&amp;COUNTIF($BC$8:$BC10,"Y"),"")</f>
        <v>ProjY3</v>
      </c>
      <c r="B10" s="1"/>
      <c r="C10" s="56">
        <f t="shared" ref="C10:C30" si="8">C9+1</f>
        <v>3</v>
      </c>
      <c r="D10" s="122" t="s">
        <v>154</v>
      </c>
      <c r="E10" s="123"/>
      <c r="F10" s="123"/>
      <c r="G10" s="123"/>
      <c r="H10" s="123"/>
      <c r="I10" s="123"/>
      <c r="J10" s="124"/>
      <c r="K10" s="110" t="s">
        <v>93</v>
      </c>
      <c r="L10" s="110"/>
      <c r="M10" s="110"/>
      <c r="N10" s="110"/>
      <c r="O10" s="110"/>
      <c r="P10" s="115">
        <v>100000</v>
      </c>
      <c r="Q10" s="115"/>
      <c r="R10" s="115"/>
      <c r="S10" s="125">
        <v>400000</v>
      </c>
      <c r="T10" s="125"/>
      <c r="U10" s="125"/>
      <c r="V10" s="37">
        <v>1</v>
      </c>
      <c r="W10" s="38">
        <v>1</v>
      </c>
      <c r="X10" s="38">
        <v>3</v>
      </c>
      <c r="Y10" s="38">
        <v>1</v>
      </c>
      <c r="Z10" s="38">
        <v>3</v>
      </c>
      <c r="AA10" s="38">
        <v>3</v>
      </c>
      <c r="AB10" s="38">
        <v>3</v>
      </c>
      <c r="AC10" s="38"/>
      <c r="AD10" s="38"/>
      <c r="AE10" s="38"/>
      <c r="AF10" s="38"/>
      <c r="AG10" s="38"/>
      <c r="AH10" s="38"/>
      <c r="AI10" s="38"/>
      <c r="AJ10" s="58"/>
      <c r="AK10" s="59">
        <f t="shared" ca="1" si="5"/>
        <v>2.7</v>
      </c>
      <c r="AL10" s="36">
        <v>1</v>
      </c>
      <c r="AM10" s="36">
        <v>5</v>
      </c>
      <c r="AN10" s="36">
        <v>3</v>
      </c>
      <c r="AO10" s="36">
        <v>3</v>
      </c>
      <c r="AP10" s="36">
        <v>3</v>
      </c>
      <c r="AQ10" s="36">
        <v>1</v>
      </c>
      <c r="AR10" s="36">
        <v>1</v>
      </c>
      <c r="AS10" s="36"/>
      <c r="AT10" s="36"/>
      <c r="AU10" s="36"/>
      <c r="AV10" s="36"/>
      <c r="AW10" s="36"/>
      <c r="AX10" s="36"/>
      <c r="AY10" s="36"/>
      <c r="AZ10" s="36"/>
      <c r="BA10" s="59">
        <f t="shared" ca="1" si="6"/>
        <v>2.5</v>
      </c>
      <c r="BB10" s="39">
        <f t="shared" ca="1" si="7"/>
        <v>2.6</v>
      </c>
      <c r="BC10" s="55" t="s">
        <v>151</v>
      </c>
      <c r="BD10" s="1"/>
      <c r="BG10" s="32">
        <f ca="1">IFERROR(VLOOKUP(BG$6,Settings!$J$18:$AJ$32,
IF($K10=INVEST_1,8,IF($K10=INVEST_2,13,IF($K10=INVEST_3,18,IF($K10=INVEST_4,23,0)))),FALSE),
"")</f>
        <v>0.05</v>
      </c>
      <c r="BH10" s="32">
        <f ca="1">IFERROR(VLOOKUP(BH$6,Settings!$J$18:$AJ$32,
IF($K10=INVEST_1,8,IF($K10=INVEST_2,13,IF($K10=INVEST_3,18,IF($K10=INVEST_4,23,0)))),FALSE),
"")</f>
        <v>0.05</v>
      </c>
      <c r="BI10" s="32">
        <f ca="1">IFERROR(VLOOKUP(BI$6,Settings!$J$18:$AJ$32,
IF($K10=INVEST_1,8,IF($K10=INVEST_2,13,IF($K10=INVEST_3,18,IF($K10=INVEST_4,23,0)))),FALSE),
"")</f>
        <v>0.05</v>
      </c>
      <c r="BJ10" s="32">
        <f ca="1">IFERROR(VLOOKUP(BJ$6,Settings!$J$18:$AJ$32,
IF($K10=INVEST_1,8,IF($K10=INVEST_2,13,IF($K10=INVEST_3,18,IF($K10=INVEST_4,23,0)))),FALSE),
"")</f>
        <v>0.05</v>
      </c>
      <c r="BK10" s="32">
        <f ca="1">IFERROR(VLOOKUP(BK$6,Settings!$J$18:$AJ$32,
IF($K10=INVEST_1,8,IF($K10=INVEST_2,13,IF($K10=INVEST_3,18,IF($K10=INVEST_4,23,0)))),FALSE),
"")</f>
        <v>0.05</v>
      </c>
      <c r="BL10" s="32">
        <f ca="1">IFERROR(VLOOKUP(BL$6,Settings!$J$18:$AJ$32,
IF($K10=INVEST_1,8,IF($K10=INVEST_2,13,IF($K10=INVEST_3,18,IF($K10=INVEST_4,23,0)))),FALSE),
"")</f>
        <v>0.45</v>
      </c>
      <c r="BM10" s="32">
        <f ca="1">IFERROR(VLOOKUP(BM$6,Settings!$J$18:$AJ$32,
IF($K10=INVEST_1,8,IF($K10=INVEST_2,13,IF($K10=INVEST_3,18,IF($K10=INVEST_4,23,0)))),FALSE),
"")</f>
        <v>0.3</v>
      </c>
      <c r="BN10" s="32" t="str">
        <f ca="1">IFERROR(VLOOKUP(BN$6,Settings!$J$18:$AJ$32,
IF($K10=INVEST_1,8,IF($K10=INVEST_2,13,IF($K10=INVEST_3,18,IF($K10=INVEST_4,23,0)))),FALSE),
"")</f>
        <v/>
      </c>
      <c r="BO10" s="32" t="str">
        <f ca="1">IFERROR(VLOOKUP(BO$6,Settings!$J$18:$AJ$32,
IF($K10=INVEST_1,8,IF($K10=INVEST_2,13,IF($K10=INVEST_3,18,IF($K10=INVEST_4,23,0)))),FALSE),
"")</f>
        <v/>
      </c>
      <c r="BP10" s="32" t="str">
        <f ca="1">IFERROR(VLOOKUP(BP$6,Settings!$J$18:$AJ$32,
IF($K10=INVEST_1,8,IF($K10=INVEST_2,13,IF($K10=INVEST_3,18,IF($K10=INVEST_4,23,0)))),FALSE),
"")</f>
        <v/>
      </c>
      <c r="BQ10" s="32" t="str">
        <f ca="1">IFERROR(VLOOKUP(BQ$6,Settings!$J$18:$AJ$32,
IF($K10=INVEST_1,8,IF($K10=INVEST_2,13,IF($K10=INVEST_3,18,IF($K10=INVEST_4,23,0)))),FALSE),
"")</f>
        <v/>
      </c>
      <c r="BR10" s="32" t="str">
        <f ca="1">IFERROR(VLOOKUP(BR$6,Settings!$J$18:$AJ$32,
IF($K10=INVEST_1,8,IF($K10=INVEST_2,13,IF($K10=INVEST_3,18,IF($K10=INVEST_4,23,0)))),FALSE),
"")</f>
        <v/>
      </c>
      <c r="BS10" s="32" t="str">
        <f ca="1">IFERROR(VLOOKUP(BS$6,Settings!$J$18:$AJ$32,
IF($K10=INVEST_1,8,IF($K10=INVEST_2,13,IF($K10=INVEST_3,18,IF($K10=INVEST_4,23,0)))),FALSE),
"")</f>
        <v/>
      </c>
      <c r="BT10" s="32" t="str">
        <f ca="1">IFERROR(VLOOKUP(BT$6,Settings!$J$18:$AJ$32,
IF($K10=INVEST_1,8,IF($K10=INVEST_2,13,IF($K10=INVEST_3,18,IF($K10=INVEST_4,23,0)))),FALSE),
"")</f>
        <v/>
      </c>
      <c r="BU10" s="33" t="str">
        <f ca="1">IFERROR(VLOOKUP(BU$6,Settings!$J$18:$AJ$32,
IF($K10=INVEST_1,8,IF($K10=INVEST_2,13,IF($K10=INVEST_3,18,IF($K10=INVEST_4,23,0)))),FALSE),
"")</f>
        <v/>
      </c>
      <c r="BW10" s="34">
        <f ca="1">IFERROR(VLOOKUP(BW$6,Settings!$J$38:$AJ$52,
IF($K10=INVEST_1,8,IF($K10=INVEST_2,13,IF($K10=INVEST_3,18,IF($K10=INVEST_4,23,0)))),FALSE),
"")</f>
        <v>0.05</v>
      </c>
      <c r="BX10" s="32">
        <f ca="1">IFERROR(VLOOKUP(BX$6,Settings!$J$38:$AJ$52,
IF($K10=INVEST_1,8,IF($K10=INVEST_2,13,IF($K10=INVEST_3,18,IF($K10=INVEST_4,23,0)))),FALSE),
"")</f>
        <v>0.2</v>
      </c>
      <c r="BY10" s="32">
        <f ca="1">IFERROR(VLOOKUP(BY$6,Settings!$J$38:$AJ$52,
IF($K10=INVEST_1,8,IF($K10=INVEST_2,13,IF($K10=INVEST_3,18,IF($K10=INVEST_4,23,0)))),FALSE),
"")</f>
        <v>0.1</v>
      </c>
      <c r="BZ10" s="32">
        <f ca="1">IFERROR(VLOOKUP(BZ$6,Settings!$J$38:$AJ$52,
IF($K10=INVEST_1,8,IF($K10=INVEST_2,13,IF($K10=INVEST_3,18,IF($K10=INVEST_4,23,0)))),FALSE),
"")</f>
        <v>0.1</v>
      </c>
      <c r="CA10" s="32">
        <f ca="1">IFERROR(VLOOKUP(CA$6,Settings!$J$38:$AJ$52,
IF($K10=INVEST_1,8,IF($K10=INVEST_2,13,IF($K10=INVEST_3,18,IF($K10=INVEST_4,23,0)))),FALSE),
"")</f>
        <v>0.15</v>
      </c>
      <c r="CB10" s="32">
        <f ca="1">IFERROR(VLOOKUP(CB$6,Settings!$J$38:$AJ$52,
IF($K10=INVEST_1,8,IF($K10=INVEST_2,13,IF($K10=INVEST_3,18,IF($K10=INVEST_4,23,0)))),FALSE),
"")</f>
        <v>0.3</v>
      </c>
      <c r="CC10" s="32">
        <f ca="1">IFERROR(VLOOKUP(CC$6,Settings!$J$38:$AJ$52,
IF($K10=INVEST_1,8,IF($K10=INVEST_2,13,IF($K10=INVEST_3,18,IF($K10=INVEST_4,23,0)))),FALSE),
"")</f>
        <v>0.1</v>
      </c>
      <c r="CD10" s="32" t="str">
        <f ca="1">IFERROR(VLOOKUP(CD$6,Settings!$J$38:$AJ$52,
IF($K10=INVEST_1,8,IF($K10=INVEST_2,13,IF($K10=INVEST_3,18,IF($K10=INVEST_4,23,0)))),FALSE),
"")</f>
        <v/>
      </c>
      <c r="CE10" s="32" t="str">
        <f ca="1">IFERROR(VLOOKUP(CE$6,Settings!$J$38:$AJ$52,
IF($K10=INVEST_1,8,IF($K10=INVEST_2,13,IF($K10=INVEST_3,18,IF($K10=INVEST_4,23,0)))),FALSE),
"")</f>
        <v/>
      </c>
      <c r="CF10" s="32" t="str">
        <f ca="1">IFERROR(VLOOKUP(CF$6,Settings!$J$38:$AJ$52,
IF($K10=INVEST_1,8,IF($K10=INVEST_2,13,IF($K10=INVEST_3,18,IF($K10=INVEST_4,23,0)))),FALSE),
"")</f>
        <v/>
      </c>
      <c r="CG10" s="32" t="str">
        <f ca="1">IFERROR(VLOOKUP(CG$6,Settings!$J$38:$AJ$52,
IF($K10=INVEST_1,8,IF($K10=INVEST_2,13,IF($K10=INVEST_3,18,IF($K10=INVEST_4,23,0)))),FALSE),
"")</f>
        <v/>
      </c>
      <c r="CH10" s="32" t="str">
        <f ca="1">IFERROR(VLOOKUP(CH$6,Settings!$J$38:$AJ$52,
IF($K10=INVEST_1,8,IF($K10=INVEST_2,13,IF($K10=INVEST_3,18,IF($K10=INVEST_4,23,0)))),FALSE),
"")</f>
        <v/>
      </c>
      <c r="CI10" s="32" t="str">
        <f ca="1">IFERROR(VLOOKUP(CI$6,Settings!$J$38:$AJ$52,
IF($K10=INVEST_1,8,IF($K10=INVEST_2,13,IF($K10=INVEST_3,18,IF($K10=INVEST_4,23,0)))),FALSE),
"")</f>
        <v/>
      </c>
      <c r="CJ10" s="32" t="str">
        <f ca="1">IFERROR(VLOOKUP(CJ$6,Settings!$J$38:$AJ$52,
IF($K10=INVEST_1,8,IF($K10=INVEST_2,13,IF($K10=INVEST_3,18,IF($K10=INVEST_4,23,0)))),FALSE),
"")</f>
        <v/>
      </c>
      <c r="CK10" s="32" t="str">
        <f ca="1">IFERROR(VLOOKUP(CK$6,Settings!$J$38:$AJ$52,
IF($K10=INVEST_1,8,IF($K10=INVEST_2,13,IF($K10=INVEST_3,18,IF($K10=INVEST_4,23,0)))),FALSE),
"")</f>
        <v/>
      </c>
    </row>
    <row r="11" spans="1:135" s="2" customFormat="1">
      <c r="A11" s="15" t="str">
        <f>IF($BC11="Y","ProjY"&amp;COUNTIF($BC$8:$BC11,"Y"),"")</f>
        <v>ProjY4</v>
      </c>
      <c r="B11" s="1"/>
      <c r="C11" s="56">
        <f t="shared" si="8"/>
        <v>4</v>
      </c>
      <c r="D11" s="89" t="s">
        <v>155</v>
      </c>
      <c r="E11" s="86"/>
      <c r="F11" s="86"/>
      <c r="G11" s="86"/>
      <c r="H11" s="86"/>
      <c r="I11" s="86"/>
      <c r="J11" s="87"/>
      <c r="K11" s="110" t="s">
        <v>93</v>
      </c>
      <c r="L11" s="110"/>
      <c r="M11" s="110"/>
      <c r="N11" s="110"/>
      <c r="O11" s="110"/>
      <c r="P11" s="115">
        <v>100000</v>
      </c>
      <c r="Q11" s="115"/>
      <c r="R11" s="115"/>
      <c r="S11" s="111">
        <v>500000</v>
      </c>
      <c r="T11" s="112"/>
      <c r="U11" s="113"/>
      <c r="V11" s="37">
        <v>1</v>
      </c>
      <c r="W11" s="37">
        <v>1</v>
      </c>
      <c r="X11" s="37">
        <v>3</v>
      </c>
      <c r="Y11" s="37">
        <v>1</v>
      </c>
      <c r="Z11" s="37">
        <v>3</v>
      </c>
      <c r="AA11" s="37">
        <v>3</v>
      </c>
      <c r="AB11" s="37">
        <v>3</v>
      </c>
      <c r="AC11" s="37"/>
      <c r="AD11" s="37"/>
      <c r="AE11" s="37"/>
      <c r="AF11" s="38"/>
      <c r="AG11" s="38"/>
      <c r="AH11" s="38"/>
      <c r="AI11" s="38"/>
      <c r="AJ11" s="58"/>
      <c r="AK11" s="59">
        <f t="shared" ca="1" si="5"/>
        <v>2.7</v>
      </c>
      <c r="AL11" s="36">
        <v>1</v>
      </c>
      <c r="AM11" s="36">
        <v>3</v>
      </c>
      <c r="AN11" s="36">
        <v>3</v>
      </c>
      <c r="AO11" s="36">
        <v>3</v>
      </c>
      <c r="AP11" s="36">
        <v>3</v>
      </c>
      <c r="AQ11" s="36">
        <v>1</v>
      </c>
      <c r="AR11" s="36">
        <v>1</v>
      </c>
      <c r="AS11" s="36"/>
      <c r="AT11" s="36"/>
      <c r="AU11" s="36"/>
      <c r="AV11" s="36"/>
      <c r="AW11" s="36"/>
      <c r="AX11" s="36"/>
      <c r="AY11" s="36"/>
      <c r="AZ11" s="36"/>
      <c r="BA11" s="59">
        <f t="shared" ca="1" si="6"/>
        <v>2.1</v>
      </c>
      <c r="BB11" s="39">
        <f t="shared" ca="1" si="7"/>
        <v>2.4000000000000004</v>
      </c>
      <c r="BC11" s="55" t="s">
        <v>151</v>
      </c>
      <c r="BD11" s="1"/>
      <c r="BG11" s="32">
        <f ca="1">IFERROR(VLOOKUP(BG$6,Settings!$J$18:$AJ$32,
IF($K11=INVEST_1,8,IF($K11=INVEST_2,13,IF($K11=INVEST_3,18,IF($K11=INVEST_4,23,0)))),FALSE),
"")</f>
        <v>0.05</v>
      </c>
      <c r="BH11" s="32">
        <f ca="1">IFERROR(VLOOKUP(BH$6,Settings!$J$18:$AJ$32,
IF($K11=INVEST_1,8,IF($K11=INVEST_2,13,IF($K11=INVEST_3,18,IF($K11=INVEST_4,23,0)))),FALSE),
"")</f>
        <v>0.05</v>
      </c>
      <c r="BI11" s="32">
        <f ca="1">IFERROR(VLOOKUP(BI$6,Settings!$J$18:$AJ$32,
IF($K11=INVEST_1,8,IF($K11=INVEST_2,13,IF($K11=INVEST_3,18,IF($K11=INVEST_4,23,0)))),FALSE),
"")</f>
        <v>0.05</v>
      </c>
      <c r="BJ11" s="32">
        <f ca="1">IFERROR(VLOOKUP(BJ$6,Settings!$J$18:$AJ$32,
IF($K11=INVEST_1,8,IF($K11=INVEST_2,13,IF($K11=INVEST_3,18,IF($K11=INVEST_4,23,0)))),FALSE),
"")</f>
        <v>0.05</v>
      </c>
      <c r="BK11" s="32">
        <f ca="1">IFERROR(VLOOKUP(BK$6,Settings!$J$18:$AJ$32,
IF($K11=INVEST_1,8,IF($K11=INVEST_2,13,IF($K11=INVEST_3,18,IF($K11=INVEST_4,23,0)))),FALSE),
"")</f>
        <v>0.05</v>
      </c>
      <c r="BL11" s="32">
        <f ca="1">IFERROR(VLOOKUP(BL$6,Settings!$J$18:$AJ$32,
IF($K11=INVEST_1,8,IF($K11=INVEST_2,13,IF($K11=INVEST_3,18,IF($K11=INVEST_4,23,0)))),FALSE),
"")</f>
        <v>0.45</v>
      </c>
      <c r="BM11" s="32">
        <f ca="1">IFERROR(VLOOKUP(BM$6,Settings!$J$18:$AJ$32,
IF($K11=INVEST_1,8,IF($K11=INVEST_2,13,IF($K11=INVEST_3,18,IF($K11=INVEST_4,23,0)))),FALSE),
"")</f>
        <v>0.3</v>
      </c>
      <c r="BN11" s="32" t="str">
        <f ca="1">IFERROR(VLOOKUP(BN$6,Settings!$J$18:$AJ$32,
IF($K11=INVEST_1,8,IF($K11=INVEST_2,13,IF($K11=INVEST_3,18,IF($K11=INVEST_4,23,0)))),FALSE),
"")</f>
        <v/>
      </c>
      <c r="BO11" s="32" t="str">
        <f ca="1">IFERROR(VLOOKUP(BO$6,Settings!$J$18:$AJ$32,
IF($K11=INVEST_1,8,IF($K11=INVEST_2,13,IF($K11=INVEST_3,18,IF($K11=INVEST_4,23,0)))),FALSE),
"")</f>
        <v/>
      </c>
      <c r="BP11" s="32" t="str">
        <f ca="1">IFERROR(VLOOKUP(BP$6,Settings!$J$18:$AJ$32,
IF($K11=INVEST_1,8,IF($K11=INVEST_2,13,IF($K11=INVEST_3,18,IF($K11=INVEST_4,23,0)))),FALSE),
"")</f>
        <v/>
      </c>
      <c r="BQ11" s="32" t="str">
        <f ca="1">IFERROR(VLOOKUP(BQ$6,Settings!$J$18:$AJ$32,
IF($K11=INVEST_1,8,IF($K11=INVEST_2,13,IF($K11=INVEST_3,18,IF($K11=INVEST_4,23,0)))),FALSE),
"")</f>
        <v/>
      </c>
      <c r="BR11" s="32" t="str">
        <f ca="1">IFERROR(VLOOKUP(BR$6,Settings!$J$18:$AJ$32,
IF($K11=INVEST_1,8,IF($K11=INVEST_2,13,IF($K11=INVEST_3,18,IF($K11=INVEST_4,23,0)))),FALSE),
"")</f>
        <v/>
      </c>
      <c r="BS11" s="32" t="str">
        <f ca="1">IFERROR(VLOOKUP(BS$6,Settings!$J$18:$AJ$32,
IF($K11=INVEST_1,8,IF($K11=INVEST_2,13,IF($K11=INVEST_3,18,IF($K11=INVEST_4,23,0)))),FALSE),
"")</f>
        <v/>
      </c>
      <c r="BT11" s="32" t="str">
        <f ca="1">IFERROR(VLOOKUP(BT$6,Settings!$J$18:$AJ$32,
IF($K11=INVEST_1,8,IF($K11=INVEST_2,13,IF($K11=INVEST_3,18,IF($K11=INVEST_4,23,0)))),FALSE),
"")</f>
        <v/>
      </c>
      <c r="BU11" s="33" t="str">
        <f ca="1">IFERROR(VLOOKUP(BU$6,Settings!$J$18:$AJ$32,
IF($K11=INVEST_1,8,IF($K11=INVEST_2,13,IF($K11=INVEST_3,18,IF($K11=INVEST_4,23,0)))),FALSE),
"")</f>
        <v/>
      </c>
      <c r="BW11" s="34">
        <f ca="1">IFERROR(VLOOKUP(BW$6,Settings!$J$38:$AJ$52,
IF($K11=INVEST_1,8,IF($K11=INVEST_2,13,IF($K11=INVEST_3,18,IF($K11=INVEST_4,23,0)))),FALSE),
"")</f>
        <v>0.05</v>
      </c>
      <c r="BX11" s="32">
        <f ca="1">IFERROR(VLOOKUP(BX$6,Settings!$J$38:$AJ$52,
IF($K11=INVEST_1,8,IF($K11=INVEST_2,13,IF($K11=INVEST_3,18,IF($K11=INVEST_4,23,0)))),FALSE),
"")</f>
        <v>0.2</v>
      </c>
      <c r="BY11" s="32">
        <f ca="1">IFERROR(VLOOKUP(BY$6,Settings!$J$38:$AJ$52,
IF($K11=INVEST_1,8,IF($K11=INVEST_2,13,IF($K11=INVEST_3,18,IF($K11=INVEST_4,23,0)))),FALSE),
"")</f>
        <v>0.1</v>
      </c>
      <c r="BZ11" s="32">
        <f ca="1">IFERROR(VLOOKUP(BZ$6,Settings!$J$38:$AJ$52,
IF($K11=INVEST_1,8,IF($K11=INVEST_2,13,IF($K11=INVEST_3,18,IF($K11=INVEST_4,23,0)))),FALSE),
"")</f>
        <v>0.1</v>
      </c>
      <c r="CA11" s="32">
        <f ca="1">IFERROR(VLOOKUP(CA$6,Settings!$J$38:$AJ$52,
IF($K11=INVEST_1,8,IF($K11=INVEST_2,13,IF($K11=INVEST_3,18,IF($K11=INVEST_4,23,0)))),FALSE),
"")</f>
        <v>0.15</v>
      </c>
      <c r="CB11" s="32">
        <f ca="1">IFERROR(VLOOKUP(CB$6,Settings!$J$38:$AJ$52,
IF($K11=INVEST_1,8,IF($K11=INVEST_2,13,IF($K11=INVEST_3,18,IF($K11=INVEST_4,23,0)))),FALSE),
"")</f>
        <v>0.3</v>
      </c>
      <c r="CC11" s="32">
        <f ca="1">IFERROR(VLOOKUP(CC$6,Settings!$J$38:$AJ$52,
IF($K11=INVEST_1,8,IF($K11=INVEST_2,13,IF($K11=INVEST_3,18,IF($K11=INVEST_4,23,0)))),FALSE),
"")</f>
        <v>0.1</v>
      </c>
      <c r="CD11" s="32" t="str">
        <f ca="1">IFERROR(VLOOKUP(CD$6,Settings!$J$38:$AJ$52,
IF($K11=INVEST_1,8,IF($K11=INVEST_2,13,IF($K11=INVEST_3,18,IF($K11=INVEST_4,23,0)))),FALSE),
"")</f>
        <v/>
      </c>
      <c r="CE11" s="32" t="str">
        <f ca="1">IFERROR(VLOOKUP(CE$6,Settings!$J$38:$AJ$52,
IF($K11=INVEST_1,8,IF($K11=INVEST_2,13,IF($K11=INVEST_3,18,IF($K11=INVEST_4,23,0)))),FALSE),
"")</f>
        <v/>
      </c>
      <c r="CF11" s="32" t="str">
        <f ca="1">IFERROR(VLOOKUP(CF$6,Settings!$J$38:$AJ$52,
IF($K11=INVEST_1,8,IF($K11=INVEST_2,13,IF($K11=INVEST_3,18,IF($K11=INVEST_4,23,0)))),FALSE),
"")</f>
        <v/>
      </c>
      <c r="CG11" s="32" t="str">
        <f ca="1">IFERROR(VLOOKUP(CG$6,Settings!$J$38:$AJ$52,
IF($K11=INVEST_1,8,IF($K11=INVEST_2,13,IF($K11=INVEST_3,18,IF($K11=INVEST_4,23,0)))),FALSE),
"")</f>
        <v/>
      </c>
      <c r="CH11" s="32" t="str">
        <f ca="1">IFERROR(VLOOKUP(CH$6,Settings!$J$38:$AJ$52,
IF($K11=INVEST_1,8,IF($K11=INVEST_2,13,IF($K11=INVEST_3,18,IF($K11=INVEST_4,23,0)))),FALSE),
"")</f>
        <v/>
      </c>
      <c r="CI11" s="32" t="str">
        <f ca="1">IFERROR(VLOOKUP(CI$6,Settings!$J$38:$AJ$52,
IF($K11=INVEST_1,8,IF($K11=INVEST_2,13,IF($K11=INVEST_3,18,IF($K11=INVEST_4,23,0)))),FALSE),
"")</f>
        <v/>
      </c>
      <c r="CJ11" s="32" t="str">
        <f ca="1">IFERROR(VLOOKUP(CJ$6,Settings!$J$38:$AJ$52,
IF($K11=INVEST_1,8,IF($K11=INVEST_2,13,IF($K11=INVEST_3,18,IF($K11=INVEST_4,23,0)))),FALSE),
"")</f>
        <v/>
      </c>
      <c r="CK11" s="32" t="str">
        <f ca="1">IFERROR(VLOOKUP(CK$6,Settings!$J$38:$AJ$52,
IF($K11=INVEST_1,8,IF($K11=INVEST_2,13,IF($K11=INVEST_3,18,IF($K11=INVEST_4,23,0)))),FALSE),
"")</f>
        <v/>
      </c>
    </row>
    <row r="12" spans="1:135" s="2" customFormat="1">
      <c r="A12" s="15" t="str">
        <f>IF($BC12="Y","ProjY"&amp;COUNTIF($BC$8:$BC12,"Y"),"")</f>
        <v>ProjY5</v>
      </c>
      <c r="B12" s="1"/>
      <c r="C12" s="56">
        <f t="shared" si="8"/>
        <v>5</v>
      </c>
      <c r="D12" s="84" t="s">
        <v>153</v>
      </c>
      <c r="E12" s="84"/>
      <c r="F12" s="84"/>
      <c r="G12" s="84"/>
      <c r="H12" s="84"/>
      <c r="I12" s="84"/>
      <c r="J12" s="84"/>
      <c r="K12" s="110" t="s">
        <v>126</v>
      </c>
      <c r="L12" s="110"/>
      <c r="M12" s="110"/>
      <c r="N12" s="110"/>
      <c r="O12" s="110"/>
      <c r="P12" s="115">
        <v>500000</v>
      </c>
      <c r="Q12" s="115"/>
      <c r="R12" s="115"/>
      <c r="S12" s="111">
        <v>500000</v>
      </c>
      <c r="T12" s="112"/>
      <c r="U12" s="113"/>
      <c r="V12" s="37">
        <v>1</v>
      </c>
      <c r="W12" s="38">
        <v>1</v>
      </c>
      <c r="X12" s="38">
        <v>5</v>
      </c>
      <c r="Y12" s="38">
        <v>3</v>
      </c>
      <c r="Z12" s="38">
        <v>5</v>
      </c>
      <c r="AA12" s="38">
        <v>5</v>
      </c>
      <c r="AB12" s="38">
        <v>5</v>
      </c>
      <c r="AC12" s="38"/>
      <c r="AD12" s="38"/>
      <c r="AE12" s="38"/>
      <c r="AF12" s="38"/>
      <c r="AG12" s="38"/>
      <c r="AH12" s="38"/>
      <c r="AI12" s="38"/>
      <c r="AJ12" s="58"/>
      <c r="AK12" s="59">
        <f t="shared" ca="1" si="5"/>
        <v>3.6</v>
      </c>
      <c r="AL12" s="36">
        <v>5</v>
      </c>
      <c r="AM12" s="36">
        <v>5</v>
      </c>
      <c r="AN12" s="36">
        <v>5</v>
      </c>
      <c r="AO12" s="36">
        <v>3</v>
      </c>
      <c r="AP12" s="36">
        <v>3</v>
      </c>
      <c r="AQ12" s="36">
        <v>1</v>
      </c>
      <c r="AR12" s="36">
        <v>3</v>
      </c>
      <c r="AS12" s="36"/>
      <c r="AT12" s="36"/>
      <c r="AU12" s="36"/>
      <c r="AV12" s="36"/>
      <c r="AW12" s="36"/>
      <c r="AX12" s="36"/>
      <c r="AY12" s="36"/>
      <c r="AZ12" s="36"/>
      <c r="BA12" s="59">
        <f t="shared" ca="1" si="6"/>
        <v>3.1999999999999993</v>
      </c>
      <c r="BB12" s="39">
        <f t="shared" ca="1" si="7"/>
        <v>3.3999999999999995</v>
      </c>
      <c r="BC12" s="55" t="s">
        <v>151</v>
      </c>
      <c r="BD12" s="1"/>
      <c r="BG12" s="32">
        <f ca="1">IFERROR(VLOOKUP(BG$6,Settings!$J$18:$AJ$32,
IF($K12=INVEST_1,8,IF($K12=INVEST_2,13,IF($K12=INVEST_3,18,IF($K12=INVEST_4,23,0)))),FALSE),
"")</f>
        <v>0.05</v>
      </c>
      <c r="BH12" s="32">
        <f ca="1">IFERROR(VLOOKUP(BH$6,Settings!$J$18:$AJ$32,
IF($K12=INVEST_1,8,IF($K12=INVEST_2,13,IF($K12=INVEST_3,18,IF($K12=INVEST_4,23,0)))),FALSE),
"")</f>
        <v>0.25</v>
      </c>
      <c r="BI12" s="32">
        <f ca="1">IFERROR(VLOOKUP(BI$6,Settings!$J$18:$AJ$32,
IF($K12=INVEST_1,8,IF($K12=INVEST_2,13,IF($K12=INVEST_3,18,IF($K12=INVEST_4,23,0)))),FALSE),
"")</f>
        <v>0.2</v>
      </c>
      <c r="BJ12" s="32">
        <f ca="1">IFERROR(VLOOKUP(BJ$6,Settings!$J$18:$AJ$32,
IF($K12=INVEST_1,8,IF($K12=INVEST_2,13,IF($K12=INVEST_3,18,IF($K12=INVEST_4,23,0)))),FALSE),
"")</f>
        <v>0.1</v>
      </c>
      <c r="BK12" s="32">
        <f ca="1">IFERROR(VLOOKUP(BK$6,Settings!$J$18:$AJ$32,
IF($K12=INVEST_1,8,IF($K12=INVEST_2,13,IF($K12=INVEST_3,18,IF($K12=INVEST_4,23,0)))),FALSE),
"")</f>
        <v>0.15</v>
      </c>
      <c r="BL12" s="32">
        <f ca="1">IFERROR(VLOOKUP(BL$6,Settings!$J$18:$AJ$32,
IF($K12=INVEST_1,8,IF($K12=INVEST_2,13,IF($K12=INVEST_3,18,IF($K12=INVEST_4,23,0)))),FALSE),
"")</f>
        <v>0.1</v>
      </c>
      <c r="BM12" s="32">
        <f ca="1">IFERROR(VLOOKUP(BM$6,Settings!$J$18:$AJ$32,
IF($K12=INVEST_1,8,IF($K12=INVEST_2,13,IF($K12=INVEST_3,18,IF($K12=INVEST_4,23,0)))),FALSE),
"")</f>
        <v>0.15</v>
      </c>
      <c r="BN12" s="32" t="str">
        <f ca="1">IFERROR(VLOOKUP(BN$6,Settings!$J$18:$AJ$32,
IF($K12=INVEST_1,8,IF($K12=INVEST_2,13,IF($K12=INVEST_3,18,IF($K12=INVEST_4,23,0)))),FALSE),
"")</f>
        <v/>
      </c>
      <c r="BO12" s="32" t="str">
        <f ca="1">IFERROR(VLOOKUP(BO$6,Settings!$J$18:$AJ$32,
IF($K12=INVEST_1,8,IF($K12=INVEST_2,13,IF($K12=INVEST_3,18,IF($K12=INVEST_4,23,0)))),FALSE),
"")</f>
        <v/>
      </c>
      <c r="BP12" s="32" t="str">
        <f ca="1">IFERROR(VLOOKUP(BP$6,Settings!$J$18:$AJ$32,
IF($K12=INVEST_1,8,IF($K12=INVEST_2,13,IF($K12=INVEST_3,18,IF($K12=INVEST_4,23,0)))),FALSE),
"")</f>
        <v/>
      </c>
      <c r="BQ12" s="32" t="str">
        <f ca="1">IFERROR(VLOOKUP(BQ$6,Settings!$J$18:$AJ$32,
IF($K12=INVEST_1,8,IF($K12=INVEST_2,13,IF($K12=INVEST_3,18,IF($K12=INVEST_4,23,0)))),FALSE),
"")</f>
        <v/>
      </c>
      <c r="BR12" s="32" t="str">
        <f ca="1">IFERROR(VLOOKUP(BR$6,Settings!$J$18:$AJ$32,
IF($K12=INVEST_1,8,IF($K12=INVEST_2,13,IF($K12=INVEST_3,18,IF($K12=INVEST_4,23,0)))),FALSE),
"")</f>
        <v/>
      </c>
      <c r="BS12" s="32" t="str">
        <f ca="1">IFERROR(VLOOKUP(BS$6,Settings!$J$18:$AJ$32,
IF($K12=INVEST_1,8,IF($K12=INVEST_2,13,IF($K12=INVEST_3,18,IF($K12=INVEST_4,23,0)))),FALSE),
"")</f>
        <v/>
      </c>
      <c r="BT12" s="32" t="str">
        <f ca="1">IFERROR(VLOOKUP(BT$6,Settings!$J$18:$AJ$32,
IF($K12=INVEST_1,8,IF($K12=INVEST_2,13,IF($K12=INVEST_3,18,IF($K12=INVEST_4,23,0)))),FALSE),
"")</f>
        <v/>
      </c>
      <c r="BU12" s="33" t="str">
        <f ca="1">IFERROR(VLOOKUP(BU$6,Settings!$J$18:$AJ$32,
IF($K12=INVEST_1,8,IF($K12=INVEST_2,13,IF($K12=INVEST_3,18,IF($K12=INVEST_4,23,0)))),FALSE),
"")</f>
        <v/>
      </c>
      <c r="BW12" s="34">
        <f ca="1">IFERROR(VLOOKUP(BW$6,Settings!$J$38:$AJ$52,
IF($K12=INVEST_1,8,IF($K12=INVEST_2,13,IF($K12=INVEST_3,18,IF($K12=INVEST_4,23,0)))),FALSE),
"")</f>
        <v>0.1</v>
      </c>
      <c r="BX12" s="32">
        <f ca="1">IFERROR(VLOOKUP(BX$6,Settings!$J$38:$AJ$52,
IF($K12=INVEST_1,8,IF($K12=INVEST_2,13,IF($K12=INVEST_3,18,IF($K12=INVEST_4,23,0)))),FALSE),
"")</f>
        <v>0.2</v>
      </c>
      <c r="BY12" s="32">
        <f ca="1">IFERROR(VLOOKUP(BY$6,Settings!$J$38:$AJ$52,
IF($K12=INVEST_1,8,IF($K12=INVEST_2,13,IF($K12=INVEST_3,18,IF($K12=INVEST_4,23,0)))),FALSE),
"")</f>
        <v>0.1</v>
      </c>
      <c r="BZ12" s="32">
        <f ca="1">IFERROR(VLOOKUP(BZ$6,Settings!$J$38:$AJ$52,
IF($K12=INVEST_1,8,IF($K12=INVEST_2,13,IF($K12=INVEST_3,18,IF($K12=INVEST_4,23,0)))),FALSE),
"")</f>
        <v>0.1</v>
      </c>
      <c r="CA12" s="32">
        <f ca="1">IFERROR(VLOOKUP(CA$6,Settings!$J$38:$AJ$52,
IF($K12=INVEST_1,8,IF($K12=INVEST_2,13,IF($K12=INVEST_3,18,IF($K12=INVEST_4,23,0)))),FALSE),
"")</f>
        <v>0.1</v>
      </c>
      <c r="CB12" s="32">
        <f ca="1">IFERROR(VLOOKUP(CB$6,Settings!$J$38:$AJ$52,
IF($K12=INVEST_1,8,IF($K12=INVEST_2,13,IF($K12=INVEST_3,18,IF($K12=INVEST_4,23,0)))),FALSE),
"")</f>
        <v>0.3</v>
      </c>
      <c r="CC12" s="32">
        <f ca="1">IFERROR(VLOOKUP(CC$6,Settings!$J$38:$AJ$52,
IF($K12=INVEST_1,8,IF($K12=INVEST_2,13,IF($K12=INVEST_3,18,IF($K12=INVEST_4,23,0)))),FALSE),
"")</f>
        <v>0.1</v>
      </c>
      <c r="CD12" s="32" t="str">
        <f ca="1">IFERROR(VLOOKUP(CD$6,Settings!$J$38:$AJ$52,
IF($K12=INVEST_1,8,IF($K12=INVEST_2,13,IF($K12=INVEST_3,18,IF($K12=INVEST_4,23,0)))),FALSE),
"")</f>
        <v/>
      </c>
      <c r="CE12" s="32" t="str">
        <f ca="1">IFERROR(VLOOKUP(CE$6,Settings!$J$38:$AJ$52,
IF($K12=INVEST_1,8,IF($K12=INVEST_2,13,IF($K12=INVEST_3,18,IF($K12=INVEST_4,23,0)))),FALSE),
"")</f>
        <v/>
      </c>
      <c r="CF12" s="32" t="str">
        <f ca="1">IFERROR(VLOOKUP(CF$6,Settings!$J$38:$AJ$52,
IF($K12=INVEST_1,8,IF($K12=INVEST_2,13,IF($K12=INVEST_3,18,IF($K12=INVEST_4,23,0)))),FALSE),
"")</f>
        <v/>
      </c>
      <c r="CG12" s="32" t="str">
        <f ca="1">IFERROR(VLOOKUP(CG$6,Settings!$J$38:$AJ$52,
IF($K12=INVEST_1,8,IF($K12=INVEST_2,13,IF($K12=INVEST_3,18,IF($K12=INVEST_4,23,0)))),FALSE),
"")</f>
        <v/>
      </c>
      <c r="CH12" s="32" t="str">
        <f ca="1">IFERROR(VLOOKUP(CH$6,Settings!$J$38:$AJ$52,
IF($K12=INVEST_1,8,IF($K12=INVEST_2,13,IF($K12=INVEST_3,18,IF($K12=INVEST_4,23,0)))),FALSE),
"")</f>
        <v/>
      </c>
      <c r="CI12" s="32" t="str">
        <f ca="1">IFERROR(VLOOKUP(CI$6,Settings!$J$38:$AJ$52,
IF($K12=INVEST_1,8,IF($K12=INVEST_2,13,IF($K12=INVEST_3,18,IF($K12=INVEST_4,23,0)))),FALSE),
"")</f>
        <v/>
      </c>
      <c r="CJ12" s="32" t="str">
        <f ca="1">IFERROR(VLOOKUP(CJ$6,Settings!$J$38:$AJ$52,
IF($K12=INVEST_1,8,IF($K12=INVEST_2,13,IF($K12=INVEST_3,18,IF($K12=INVEST_4,23,0)))),FALSE),
"")</f>
        <v/>
      </c>
      <c r="CK12" s="32" t="str">
        <f ca="1">IFERROR(VLOOKUP(CK$6,Settings!$J$38:$AJ$52,
IF($K12=INVEST_1,8,IF($K12=INVEST_2,13,IF($K12=INVEST_3,18,IF($K12=INVEST_4,23,0)))),FALSE),
"")</f>
        <v/>
      </c>
    </row>
    <row r="13" spans="1:135" s="2" customFormat="1">
      <c r="A13" s="15" t="str">
        <f>IF($BC13="Y","ProjY"&amp;COUNTIF($BC$8:$BC13,"Y"),"")</f>
        <v>ProjY6</v>
      </c>
      <c r="B13" s="1"/>
      <c r="C13" s="56">
        <f t="shared" si="8"/>
        <v>6</v>
      </c>
      <c r="D13" s="83" t="s">
        <v>164</v>
      </c>
      <c r="E13" s="84"/>
      <c r="F13" s="84"/>
      <c r="G13" s="84"/>
      <c r="H13" s="84"/>
      <c r="I13" s="84"/>
      <c r="J13" s="84"/>
      <c r="K13" s="110" t="s">
        <v>92</v>
      </c>
      <c r="L13" s="110"/>
      <c r="M13" s="110"/>
      <c r="N13" s="110"/>
      <c r="O13" s="110"/>
      <c r="P13" s="115">
        <v>100000</v>
      </c>
      <c r="Q13" s="115"/>
      <c r="R13" s="115"/>
      <c r="S13" s="111">
        <v>200000</v>
      </c>
      <c r="T13" s="112"/>
      <c r="U13" s="113"/>
      <c r="V13" s="38">
        <v>1</v>
      </c>
      <c r="W13" s="38">
        <v>3</v>
      </c>
      <c r="X13" s="38">
        <v>3</v>
      </c>
      <c r="Y13" s="38">
        <v>3</v>
      </c>
      <c r="Z13" s="38">
        <v>5</v>
      </c>
      <c r="AA13" s="38">
        <v>3</v>
      </c>
      <c r="AB13" s="38">
        <v>1</v>
      </c>
      <c r="AC13" s="38"/>
      <c r="AD13" s="38"/>
      <c r="AE13" s="38"/>
      <c r="AF13" s="37"/>
      <c r="AG13" s="37"/>
      <c r="AH13" s="37"/>
      <c r="AI13" s="37"/>
      <c r="AJ13" s="57"/>
      <c r="AK13" s="59">
        <f t="shared" ca="1" si="5"/>
        <v>2.9999999999999996</v>
      </c>
      <c r="AL13" s="36">
        <v>3</v>
      </c>
      <c r="AM13" s="36">
        <v>1</v>
      </c>
      <c r="AN13" s="36">
        <v>5</v>
      </c>
      <c r="AO13" s="36">
        <v>1</v>
      </c>
      <c r="AP13" s="36">
        <v>1</v>
      </c>
      <c r="AQ13" s="36">
        <v>1</v>
      </c>
      <c r="AR13" s="36">
        <v>3</v>
      </c>
      <c r="AS13" s="36"/>
      <c r="AT13" s="36"/>
      <c r="AU13" s="36"/>
      <c r="AV13" s="36"/>
      <c r="AW13" s="36"/>
      <c r="AX13" s="36"/>
      <c r="AY13" s="36"/>
      <c r="AZ13" s="36"/>
      <c r="BA13" s="59">
        <f t="shared" ca="1" si="6"/>
        <v>1.8000000000000003</v>
      </c>
      <c r="BB13" s="39">
        <f t="shared" ca="1" si="7"/>
        <v>2.4</v>
      </c>
      <c r="BC13" s="55" t="s">
        <v>151</v>
      </c>
      <c r="BD13" s="1"/>
      <c r="BG13" s="32">
        <f ca="1">IFERROR(VLOOKUP(BG$6,Settings!$J$18:$AJ$32,
IF($K13=INVEST_1,8,IF($K13=INVEST_2,13,IF($K13=INVEST_3,18,IF($K13=INVEST_4,23,0)))),FALSE),
"")</f>
        <v>0</v>
      </c>
      <c r="BH13" s="32">
        <f ca="1">IFERROR(VLOOKUP(BH$6,Settings!$J$18:$AJ$32,
IF($K13=INVEST_1,8,IF($K13=INVEST_2,13,IF($K13=INVEST_3,18,IF($K13=INVEST_4,23,0)))),FALSE),
"")</f>
        <v>0.05</v>
      </c>
      <c r="BI13" s="32">
        <f ca="1">IFERROR(VLOOKUP(BI$6,Settings!$J$18:$AJ$32,
IF($K13=INVEST_1,8,IF($K13=INVEST_2,13,IF($K13=INVEST_3,18,IF($K13=INVEST_4,23,0)))),FALSE),
"")</f>
        <v>0.35</v>
      </c>
      <c r="BJ13" s="32">
        <f ca="1">IFERROR(VLOOKUP(BJ$6,Settings!$J$18:$AJ$32,
IF($K13=INVEST_1,8,IF($K13=INVEST_2,13,IF($K13=INVEST_3,18,IF($K13=INVEST_4,23,0)))),FALSE),
"")</f>
        <v>0.25</v>
      </c>
      <c r="BK13" s="32">
        <f ca="1">IFERROR(VLOOKUP(BK$6,Settings!$J$18:$AJ$32,
IF($K13=INVEST_1,8,IF($K13=INVEST_2,13,IF($K13=INVEST_3,18,IF($K13=INVEST_4,23,0)))),FALSE),
"")</f>
        <v>0.15</v>
      </c>
      <c r="BL13" s="32">
        <f ca="1">IFERROR(VLOOKUP(BL$6,Settings!$J$18:$AJ$32,
IF($K13=INVEST_1,8,IF($K13=INVEST_2,13,IF($K13=INVEST_3,18,IF($K13=INVEST_4,23,0)))),FALSE),
"")</f>
        <v>0.05</v>
      </c>
      <c r="BM13" s="32">
        <f ca="1">IFERROR(VLOOKUP(BM$6,Settings!$J$18:$AJ$32,
IF($K13=INVEST_1,8,IF($K13=INVEST_2,13,IF($K13=INVEST_3,18,IF($K13=INVEST_4,23,0)))),FALSE),
"")</f>
        <v>0.15</v>
      </c>
      <c r="BN13" s="32" t="str">
        <f ca="1">IFERROR(VLOOKUP(BN$6,Settings!$J$18:$AJ$32,
IF($K13=INVEST_1,8,IF($K13=INVEST_2,13,IF($K13=INVEST_3,18,IF($K13=INVEST_4,23,0)))),FALSE),
"")</f>
        <v/>
      </c>
      <c r="BO13" s="32" t="str">
        <f ca="1">IFERROR(VLOOKUP(BO$6,Settings!$J$18:$AJ$32,
IF($K13=INVEST_1,8,IF($K13=INVEST_2,13,IF($K13=INVEST_3,18,IF($K13=INVEST_4,23,0)))),FALSE),
"")</f>
        <v/>
      </c>
      <c r="BP13" s="32" t="str">
        <f ca="1">IFERROR(VLOOKUP(BP$6,Settings!$J$18:$AJ$32,
IF($K13=INVEST_1,8,IF($K13=INVEST_2,13,IF($K13=INVEST_3,18,IF($K13=INVEST_4,23,0)))),FALSE),
"")</f>
        <v/>
      </c>
      <c r="BQ13" s="32" t="str">
        <f ca="1">IFERROR(VLOOKUP(BQ$6,Settings!$J$18:$AJ$32,
IF($K13=INVEST_1,8,IF($K13=INVEST_2,13,IF($K13=INVEST_3,18,IF($K13=INVEST_4,23,0)))),FALSE),
"")</f>
        <v/>
      </c>
      <c r="BR13" s="32" t="str">
        <f ca="1">IFERROR(VLOOKUP(BR$6,Settings!$J$18:$AJ$32,
IF($K13=INVEST_1,8,IF($K13=INVEST_2,13,IF($K13=INVEST_3,18,IF($K13=INVEST_4,23,0)))),FALSE),
"")</f>
        <v/>
      </c>
      <c r="BS13" s="32" t="str">
        <f ca="1">IFERROR(VLOOKUP(BS$6,Settings!$J$18:$AJ$32,
IF($K13=INVEST_1,8,IF($K13=INVEST_2,13,IF($K13=INVEST_3,18,IF($K13=INVEST_4,23,0)))),FALSE),
"")</f>
        <v/>
      </c>
      <c r="BT13" s="32" t="str">
        <f ca="1">IFERROR(VLOOKUP(BT$6,Settings!$J$18:$AJ$32,
IF($K13=INVEST_1,8,IF($K13=INVEST_2,13,IF($K13=INVEST_3,18,IF($K13=INVEST_4,23,0)))),FALSE),
"")</f>
        <v/>
      </c>
      <c r="BU13" s="33" t="str">
        <f ca="1">IFERROR(VLOOKUP(BU$6,Settings!$J$18:$AJ$32,
IF($K13=INVEST_1,8,IF($K13=INVEST_2,13,IF($K13=INVEST_3,18,IF($K13=INVEST_4,23,0)))),FALSE),
"")</f>
        <v/>
      </c>
      <c r="BW13" s="34">
        <f ca="1">IFERROR(VLOOKUP(BW$6,Settings!$J$38:$AJ$52,
IF($K13=INVEST_1,8,IF($K13=INVEST_2,13,IF($K13=INVEST_3,18,IF($K13=INVEST_4,23,0)))),FALSE),
"")</f>
        <v>0.1</v>
      </c>
      <c r="BX13" s="32">
        <f ca="1">IFERROR(VLOOKUP(BX$6,Settings!$J$38:$AJ$52,
IF($K13=INVEST_1,8,IF($K13=INVEST_2,13,IF($K13=INVEST_3,18,IF($K13=INVEST_4,23,0)))),FALSE),
"")</f>
        <v>0.2</v>
      </c>
      <c r="BY13" s="32">
        <f ca="1">IFERROR(VLOOKUP(BY$6,Settings!$J$38:$AJ$52,
IF($K13=INVEST_1,8,IF($K13=INVEST_2,13,IF($K13=INVEST_3,18,IF($K13=INVEST_4,23,0)))),FALSE),
"")</f>
        <v>0.1</v>
      </c>
      <c r="BZ13" s="32">
        <f ca="1">IFERROR(VLOOKUP(BZ$6,Settings!$J$38:$AJ$52,
IF($K13=INVEST_1,8,IF($K13=INVEST_2,13,IF($K13=INVEST_3,18,IF($K13=INVEST_4,23,0)))),FALSE),
"")</f>
        <v>0.1</v>
      </c>
      <c r="CA13" s="32">
        <f ca="1">IFERROR(VLOOKUP(CA$6,Settings!$J$38:$AJ$52,
IF($K13=INVEST_1,8,IF($K13=INVEST_2,13,IF($K13=INVEST_3,18,IF($K13=INVEST_4,23,0)))),FALSE),
"")</f>
        <v>0.1</v>
      </c>
      <c r="CB13" s="32">
        <f ca="1">IFERROR(VLOOKUP(CB$6,Settings!$J$38:$AJ$52,
IF($K13=INVEST_1,8,IF($K13=INVEST_2,13,IF($K13=INVEST_3,18,IF($K13=INVEST_4,23,0)))),FALSE),
"")</f>
        <v>0.3</v>
      </c>
      <c r="CC13" s="32">
        <f ca="1">IFERROR(VLOOKUP(CC$6,Settings!$J$38:$AJ$52,
IF($K13=INVEST_1,8,IF($K13=INVEST_2,13,IF($K13=INVEST_3,18,IF($K13=INVEST_4,23,0)))),FALSE),
"")</f>
        <v>0.1</v>
      </c>
      <c r="CD13" s="32" t="str">
        <f ca="1">IFERROR(VLOOKUP(CD$6,Settings!$J$38:$AJ$52,
IF($K13=INVEST_1,8,IF($K13=INVEST_2,13,IF($K13=INVEST_3,18,IF($K13=INVEST_4,23,0)))),FALSE),
"")</f>
        <v/>
      </c>
      <c r="CE13" s="32" t="str">
        <f ca="1">IFERROR(VLOOKUP(CE$6,Settings!$J$38:$AJ$52,
IF($K13=INVEST_1,8,IF($K13=INVEST_2,13,IF($K13=INVEST_3,18,IF($K13=INVEST_4,23,0)))),FALSE),
"")</f>
        <v/>
      </c>
      <c r="CF13" s="32" t="str">
        <f ca="1">IFERROR(VLOOKUP(CF$6,Settings!$J$38:$AJ$52,
IF($K13=INVEST_1,8,IF($K13=INVEST_2,13,IF($K13=INVEST_3,18,IF($K13=INVEST_4,23,0)))),FALSE),
"")</f>
        <v/>
      </c>
      <c r="CG13" s="32" t="str">
        <f ca="1">IFERROR(VLOOKUP(CG$6,Settings!$J$38:$AJ$52,
IF($K13=INVEST_1,8,IF($K13=INVEST_2,13,IF($K13=INVEST_3,18,IF($K13=INVEST_4,23,0)))),FALSE),
"")</f>
        <v/>
      </c>
      <c r="CH13" s="32" t="str">
        <f ca="1">IFERROR(VLOOKUP(CH$6,Settings!$J$38:$AJ$52,
IF($K13=INVEST_1,8,IF($K13=INVEST_2,13,IF($K13=INVEST_3,18,IF($K13=INVEST_4,23,0)))),FALSE),
"")</f>
        <v/>
      </c>
      <c r="CI13" s="32" t="str">
        <f ca="1">IFERROR(VLOOKUP(CI$6,Settings!$J$38:$AJ$52,
IF($K13=INVEST_1,8,IF($K13=INVEST_2,13,IF($K13=INVEST_3,18,IF($K13=INVEST_4,23,0)))),FALSE),
"")</f>
        <v/>
      </c>
      <c r="CJ13" s="32" t="str">
        <f ca="1">IFERROR(VLOOKUP(CJ$6,Settings!$J$38:$AJ$52,
IF($K13=INVEST_1,8,IF($K13=INVEST_2,13,IF($K13=INVEST_3,18,IF($K13=INVEST_4,23,0)))),FALSE),
"")</f>
        <v/>
      </c>
      <c r="CK13" s="32" t="str">
        <f ca="1">IFERROR(VLOOKUP(CK$6,Settings!$J$38:$AJ$52,
IF($K13=INVEST_1,8,IF($K13=INVEST_2,13,IF($K13=INVEST_3,18,IF($K13=INVEST_4,23,0)))),FALSE),
"")</f>
        <v/>
      </c>
    </row>
    <row r="14" spans="1:135" s="2" customFormat="1">
      <c r="A14" s="15" t="str">
        <f>IF($BC14="Y","ProjY"&amp;COUNTIF($BC$8:$BC14,"Y"),"")</f>
        <v>ProjY7</v>
      </c>
      <c r="B14" s="1"/>
      <c r="C14" s="56">
        <f t="shared" si="8"/>
        <v>7</v>
      </c>
      <c r="D14" s="83" t="s">
        <v>162</v>
      </c>
      <c r="E14" s="84"/>
      <c r="F14" s="84"/>
      <c r="G14" s="84"/>
      <c r="H14" s="84"/>
      <c r="I14" s="84"/>
      <c r="J14" s="84"/>
      <c r="K14" s="110" t="s">
        <v>93</v>
      </c>
      <c r="L14" s="110"/>
      <c r="M14" s="110"/>
      <c r="N14" s="110"/>
      <c r="O14" s="110"/>
      <c r="P14" s="115">
        <v>25000</v>
      </c>
      <c r="Q14" s="115"/>
      <c r="R14" s="115"/>
      <c r="S14" s="111">
        <v>50000</v>
      </c>
      <c r="T14" s="112"/>
      <c r="U14" s="113"/>
      <c r="V14" s="38">
        <v>1</v>
      </c>
      <c r="W14" s="37">
        <v>3</v>
      </c>
      <c r="X14" s="37">
        <v>3</v>
      </c>
      <c r="Y14" s="37">
        <v>3</v>
      </c>
      <c r="Z14" s="37">
        <v>3</v>
      </c>
      <c r="AA14" s="37">
        <v>3</v>
      </c>
      <c r="AB14" s="37">
        <v>3</v>
      </c>
      <c r="AC14" s="38"/>
      <c r="AD14" s="38"/>
      <c r="AE14" s="38"/>
      <c r="AF14" s="38"/>
      <c r="AG14" s="38"/>
      <c r="AH14" s="38"/>
      <c r="AI14" s="38"/>
      <c r="AJ14" s="58"/>
      <c r="AK14" s="59">
        <f t="shared" ca="1" si="5"/>
        <v>2.9</v>
      </c>
      <c r="AL14" s="36">
        <v>1</v>
      </c>
      <c r="AM14" s="36">
        <v>1</v>
      </c>
      <c r="AN14" s="36">
        <v>1</v>
      </c>
      <c r="AO14" s="36">
        <v>1</v>
      </c>
      <c r="AP14" s="36">
        <v>1</v>
      </c>
      <c r="AQ14" s="36">
        <v>3</v>
      </c>
      <c r="AR14" s="36">
        <v>1</v>
      </c>
      <c r="AS14" s="36"/>
      <c r="AT14" s="36"/>
      <c r="AU14" s="36"/>
      <c r="AV14" s="36"/>
      <c r="AW14" s="36"/>
      <c r="AX14" s="36"/>
      <c r="AY14" s="36"/>
      <c r="AZ14" s="36"/>
      <c r="BA14" s="59">
        <f t="shared" ca="1" si="6"/>
        <v>1.6</v>
      </c>
      <c r="BB14" s="39">
        <f t="shared" ca="1" si="7"/>
        <v>2.25</v>
      </c>
      <c r="BC14" s="55" t="s">
        <v>151</v>
      </c>
      <c r="BD14" s="1"/>
      <c r="BG14" s="32">
        <f ca="1">IFERROR(VLOOKUP(BG$6,Settings!$J$18:$AJ$32,
IF($K14=INVEST_1,8,IF($K14=INVEST_2,13,IF($K14=INVEST_3,18,IF($K14=INVEST_4,23,0)))),FALSE),
"")</f>
        <v>0.05</v>
      </c>
      <c r="BH14" s="32">
        <f ca="1">IFERROR(VLOOKUP(BH$6,Settings!$J$18:$AJ$32,
IF($K14=INVEST_1,8,IF($K14=INVEST_2,13,IF($K14=INVEST_3,18,IF($K14=INVEST_4,23,0)))),FALSE),
"")</f>
        <v>0.05</v>
      </c>
      <c r="BI14" s="32">
        <f ca="1">IFERROR(VLOOKUP(BI$6,Settings!$J$18:$AJ$32,
IF($K14=INVEST_1,8,IF($K14=INVEST_2,13,IF($K14=INVEST_3,18,IF($K14=INVEST_4,23,0)))),FALSE),
"")</f>
        <v>0.05</v>
      </c>
      <c r="BJ14" s="32">
        <f ca="1">IFERROR(VLOOKUP(BJ$6,Settings!$J$18:$AJ$32,
IF($K14=INVEST_1,8,IF($K14=INVEST_2,13,IF($K14=INVEST_3,18,IF($K14=INVEST_4,23,0)))),FALSE),
"")</f>
        <v>0.05</v>
      </c>
      <c r="BK14" s="32">
        <f ca="1">IFERROR(VLOOKUP(BK$6,Settings!$J$18:$AJ$32,
IF($K14=INVEST_1,8,IF($K14=INVEST_2,13,IF($K14=INVEST_3,18,IF($K14=INVEST_4,23,0)))),FALSE),
"")</f>
        <v>0.05</v>
      </c>
      <c r="BL14" s="32">
        <f ca="1">IFERROR(VLOOKUP(BL$6,Settings!$J$18:$AJ$32,
IF($K14=INVEST_1,8,IF($K14=INVEST_2,13,IF($K14=INVEST_3,18,IF($K14=INVEST_4,23,0)))),FALSE),
"")</f>
        <v>0.45</v>
      </c>
      <c r="BM14" s="32">
        <f ca="1">IFERROR(VLOOKUP(BM$6,Settings!$J$18:$AJ$32,
IF($K14=INVEST_1,8,IF($K14=INVEST_2,13,IF($K14=INVEST_3,18,IF($K14=INVEST_4,23,0)))),FALSE),
"")</f>
        <v>0.3</v>
      </c>
      <c r="BN14" s="32" t="str">
        <f ca="1">IFERROR(VLOOKUP(BN$6,Settings!$J$18:$AJ$32,
IF($K14=INVEST_1,8,IF($K14=INVEST_2,13,IF($K14=INVEST_3,18,IF($K14=INVEST_4,23,0)))),FALSE),
"")</f>
        <v/>
      </c>
      <c r="BO14" s="32" t="str">
        <f ca="1">IFERROR(VLOOKUP(BO$6,Settings!$J$18:$AJ$32,
IF($K14=INVEST_1,8,IF($K14=INVEST_2,13,IF($K14=INVEST_3,18,IF($K14=INVEST_4,23,0)))),FALSE),
"")</f>
        <v/>
      </c>
      <c r="BP14" s="32" t="str">
        <f ca="1">IFERROR(VLOOKUP(BP$6,Settings!$J$18:$AJ$32,
IF($K14=INVEST_1,8,IF($K14=INVEST_2,13,IF($K14=INVEST_3,18,IF($K14=INVEST_4,23,0)))),FALSE),
"")</f>
        <v/>
      </c>
      <c r="BQ14" s="32" t="str">
        <f ca="1">IFERROR(VLOOKUP(BQ$6,Settings!$J$18:$AJ$32,
IF($K14=INVEST_1,8,IF($K14=INVEST_2,13,IF($K14=INVEST_3,18,IF($K14=INVEST_4,23,0)))),FALSE),
"")</f>
        <v/>
      </c>
      <c r="BR14" s="32" t="str">
        <f ca="1">IFERROR(VLOOKUP(BR$6,Settings!$J$18:$AJ$32,
IF($K14=INVEST_1,8,IF($K14=INVEST_2,13,IF($K14=INVEST_3,18,IF($K14=INVEST_4,23,0)))),FALSE),
"")</f>
        <v/>
      </c>
      <c r="BS14" s="32" t="str">
        <f ca="1">IFERROR(VLOOKUP(BS$6,Settings!$J$18:$AJ$32,
IF($K14=INVEST_1,8,IF($K14=INVEST_2,13,IF($K14=INVEST_3,18,IF($K14=INVEST_4,23,0)))),FALSE),
"")</f>
        <v/>
      </c>
      <c r="BT14" s="32" t="str">
        <f ca="1">IFERROR(VLOOKUP(BT$6,Settings!$J$18:$AJ$32,
IF($K14=INVEST_1,8,IF($K14=INVEST_2,13,IF($K14=INVEST_3,18,IF($K14=INVEST_4,23,0)))),FALSE),
"")</f>
        <v/>
      </c>
      <c r="BU14" s="33" t="str">
        <f ca="1">IFERROR(VLOOKUP(BU$6,Settings!$J$18:$AJ$32,
IF($K14=INVEST_1,8,IF($K14=INVEST_2,13,IF($K14=INVEST_3,18,IF($K14=INVEST_4,23,0)))),FALSE),
"")</f>
        <v/>
      </c>
      <c r="BW14" s="34">
        <f ca="1">IFERROR(VLOOKUP(BW$6,Settings!$J$38:$AJ$52,
IF($K14=INVEST_1,8,IF($K14=INVEST_2,13,IF($K14=INVEST_3,18,IF($K14=INVEST_4,23,0)))),FALSE),
"")</f>
        <v>0.05</v>
      </c>
      <c r="BX14" s="32">
        <f ca="1">IFERROR(VLOOKUP(BX$6,Settings!$J$38:$AJ$52,
IF($K14=INVEST_1,8,IF($K14=INVEST_2,13,IF($K14=INVEST_3,18,IF($K14=INVEST_4,23,0)))),FALSE),
"")</f>
        <v>0.2</v>
      </c>
      <c r="BY14" s="32">
        <f ca="1">IFERROR(VLOOKUP(BY$6,Settings!$J$38:$AJ$52,
IF($K14=INVEST_1,8,IF($K14=INVEST_2,13,IF($K14=INVEST_3,18,IF($K14=INVEST_4,23,0)))),FALSE),
"")</f>
        <v>0.1</v>
      </c>
      <c r="BZ14" s="32">
        <f ca="1">IFERROR(VLOOKUP(BZ$6,Settings!$J$38:$AJ$52,
IF($K14=INVEST_1,8,IF($K14=INVEST_2,13,IF($K14=INVEST_3,18,IF($K14=INVEST_4,23,0)))),FALSE),
"")</f>
        <v>0.1</v>
      </c>
      <c r="CA14" s="32">
        <f ca="1">IFERROR(VLOOKUP(CA$6,Settings!$J$38:$AJ$52,
IF($K14=INVEST_1,8,IF($K14=INVEST_2,13,IF($K14=INVEST_3,18,IF($K14=INVEST_4,23,0)))),FALSE),
"")</f>
        <v>0.15</v>
      </c>
      <c r="CB14" s="32">
        <f ca="1">IFERROR(VLOOKUP(CB$6,Settings!$J$38:$AJ$52,
IF($K14=INVEST_1,8,IF($K14=INVEST_2,13,IF($K14=INVEST_3,18,IF($K14=INVEST_4,23,0)))),FALSE),
"")</f>
        <v>0.3</v>
      </c>
      <c r="CC14" s="32">
        <f ca="1">IFERROR(VLOOKUP(CC$6,Settings!$J$38:$AJ$52,
IF($K14=INVEST_1,8,IF($K14=INVEST_2,13,IF($K14=INVEST_3,18,IF($K14=INVEST_4,23,0)))),FALSE),
"")</f>
        <v>0.1</v>
      </c>
      <c r="CD14" s="32" t="str">
        <f ca="1">IFERROR(VLOOKUP(CD$6,Settings!$J$38:$AJ$52,
IF($K14=INVEST_1,8,IF($K14=INVEST_2,13,IF($K14=INVEST_3,18,IF($K14=INVEST_4,23,0)))),FALSE),
"")</f>
        <v/>
      </c>
      <c r="CE14" s="32" t="str">
        <f ca="1">IFERROR(VLOOKUP(CE$6,Settings!$J$38:$AJ$52,
IF($K14=INVEST_1,8,IF($K14=INVEST_2,13,IF($K14=INVEST_3,18,IF($K14=INVEST_4,23,0)))),FALSE),
"")</f>
        <v/>
      </c>
      <c r="CF14" s="32" t="str">
        <f ca="1">IFERROR(VLOOKUP(CF$6,Settings!$J$38:$AJ$52,
IF($K14=INVEST_1,8,IF($K14=INVEST_2,13,IF($K14=INVEST_3,18,IF($K14=INVEST_4,23,0)))),FALSE),
"")</f>
        <v/>
      </c>
      <c r="CG14" s="32" t="str">
        <f ca="1">IFERROR(VLOOKUP(CG$6,Settings!$J$38:$AJ$52,
IF($K14=INVEST_1,8,IF($K14=INVEST_2,13,IF($K14=INVEST_3,18,IF($K14=INVEST_4,23,0)))),FALSE),
"")</f>
        <v/>
      </c>
      <c r="CH14" s="32" t="str">
        <f ca="1">IFERROR(VLOOKUP(CH$6,Settings!$J$38:$AJ$52,
IF($K14=INVEST_1,8,IF($K14=INVEST_2,13,IF($K14=INVEST_3,18,IF($K14=INVEST_4,23,0)))),FALSE),
"")</f>
        <v/>
      </c>
      <c r="CI14" s="32" t="str">
        <f ca="1">IFERROR(VLOOKUP(CI$6,Settings!$J$38:$AJ$52,
IF($K14=INVEST_1,8,IF($K14=INVEST_2,13,IF($K14=INVEST_3,18,IF($K14=INVEST_4,23,0)))),FALSE),
"")</f>
        <v/>
      </c>
      <c r="CJ14" s="32" t="str">
        <f ca="1">IFERROR(VLOOKUP(CJ$6,Settings!$J$38:$AJ$52,
IF($K14=INVEST_1,8,IF($K14=INVEST_2,13,IF($K14=INVEST_3,18,IF($K14=INVEST_4,23,0)))),FALSE),
"")</f>
        <v/>
      </c>
      <c r="CK14" s="32" t="str">
        <f ca="1">IFERROR(VLOOKUP(CK$6,Settings!$J$38:$AJ$52,
IF($K14=INVEST_1,8,IF($K14=INVEST_2,13,IF($K14=INVEST_3,18,IF($K14=INVEST_4,23,0)))),FALSE),
"")</f>
        <v/>
      </c>
    </row>
    <row r="15" spans="1:135" s="2" customFormat="1">
      <c r="A15" s="15" t="str">
        <f>IF($BC15="Y","ProjY"&amp;COUNTIF($BC$8:$BC15,"Y"),"")</f>
        <v>ProjY8</v>
      </c>
      <c r="B15" s="1"/>
      <c r="C15" s="56">
        <f t="shared" si="8"/>
        <v>8</v>
      </c>
      <c r="D15" s="83" t="s">
        <v>156</v>
      </c>
      <c r="E15" s="84"/>
      <c r="F15" s="84"/>
      <c r="G15" s="84"/>
      <c r="H15" s="84"/>
      <c r="I15" s="84"/>
      <c r="J15" s="84"/>
      <c r="K15" s="110" t="s">
        <v>92</v>
      </c>
      <c r="L15" s="110"/>
      <c r="M15" s="110"/>
      <c r="N15" s="110"/>
      <c r="O15" s="110"/>
      <c r="P15" s="115">
        <v>200000</v>
      </c>
      <c r="Q15" s="115"/>
      <c r="R15" s="115"/>
      <c r="S15" s="111">
        <v>100000</v>
      </c>
      <c r="T15" s="112"/>
      <c r="U15" s="113"/>
      <c r="V15" s="38">
        <v>1</v>
      </c>
      <c r="W15" s="38">
        <v>3</v>
      </c>
      <c r="X15" s="38">
        <v>5</v>
      </c>
      <c r="Y15" s="38">
        <v>5</v>
      </c>
      <c r="Z15" s="38">
        <v>3</v>
      </c>
      <c r="AA15" s="38">
        <v>3</v>
      </c>
      <c r="AB15" s="38">
        <v>1</v>
      </c>
      <c r="AC15" s="38"/>
      <c r="AD15" s="38"/>
      <c r="AE15" s="38"/>
      <c r="AF15" s="38"/>
      <c r="AG15" s="38"/>
      <c r="AH15" s="38"/>
      <c r="AI15" s="38"/>
      <c r="AJ15" s="58"/>
      <c r="AK15" s="59">
        <f t="shared" ca="1" si="5"/>
        <v>3.8999999999999995</v>
      </c>
      <c r="AL15" s="36">
        <v>3</v>
      </c>
      <c r="AM15" s="36">
        <v>1</v>
      </c>
      <c r="AN15" s="36">
        <v>1</v>
      </c>
      <c r="AO15" s="36">
        <v>3</v>
      </c>
      <c r="AP15" s="36">
        <v>3</v>
      </c>
      <c r="AQ15" s="36">
        <v>3</v>
      </c>
      <c r="AR15" s="36">
        <v>3</v>
      </c>
      <c r="AS15" s="36"/>
      <c r="AT15" s="36"/>
      <c r="AU15" s="36"/>
      <c r="AV15" s="36"/>
      <c r="AW15" s="36"/>
      <c r="AX15" s="36"/>
      <c r="AY15" s="36"/>
      <c r="AZ15" s="36"/>
      <c r="BA15" s="59">
        <f t="shared" ca="1" si="6"/>
        <v>2.4000000000000004</v>
      </c>
      <c r="BB15" s="39">
        <f t="shared" ca="1" si="7"/>
        <v>3.15</v>
      </c>
      <c r="BC15" s="55" t="s">
        <v>151</v>
      </c>
      <c r="BD15" s="1"/>
      <c r="BG15" s="32">
        <f ca="1">IFERROR(VLOOKUP(BG$6,Settings!$J$18:$AJ$32,
IF($K15=INVEST_1,8,IF($K15=INVEST_2,13,IF($K15=INVEST_3,18,IF($K15=INVEST_4,23,0)))),FALSE),
"")</f>
        <v>0</v>
      </c>
      <c r="BH15" s="32">
        <f ca="1">IFERROR(VLOOKUP(BH$6,Settings!$J$18:$AJ$32,
IF($K15=INVEST_1,8,IF($K15=INVEST_2,13,IF($K15=INVEST_3,18,IF($K15=INVEST_4,23,0)))),FALSE),
"")</f>
        <v>0.05</v>
      </c>
      <c r="BI15" s="32">
        <f ca="1">IFERROR(VLOOKUP(BI$6,Settings!$J$18:$AJ$32,
IF($K15=INVEST_1,8,IF($K15=INVEST_2,13,IF($K15=INVEST_3,18,IF($K15=INVEST_4,23,0)))),FALSE),
"")</f>
        <v>0.35</v>
      </c>
      <c r="BJ15" s="32">
        <f ca="1">IFERROR(VLOOKUP(BJ$6,Settings!$J$18:$AJ$32,
IF($K15=INVEST_1,8,IF($K15=INVEST_2,13,IF($K15=INVEST_3,18,IF($K15=INVEST_4,23,0)))),FALSE),
"")</f>
        <v>0.25</v>
      </c>
      <c r="BK15" s="32">
        <f ca="1">IFERROR(VLOOKUP(BK$6,Settings!$J$18:$AJ$32,
IF($K15=INVEST_1,8,IF($K15=INVEST_2,13,IF($K15=INVEST_3,18,IF($K15=INVEST_4,23,0)))),FALSE),
"")</f>
        <v>0.15</v>
      </c>
      <c r="BL15" s="32">
        <f ca="1">IFERROR(VLOOKUP(BL$6,Settings!$J$18:$AJ$32,
IF($K15=INVEST_1,8,IF($K15=INVEST_2,13,IF($K15=INVEST_3,18,IF($K15=INVEST_4,23,0)))),FALSE),
"")</f>
        <v>0.05</v>
      </c>
      <c r="BM15" s="32">
        <f ca="1">IFERROR(VLOOKUP(BM$6,Settings!$J$18:$AJ$32,
IF($K15=INVEST_1,8,IF($K15=INVEST_2,13,IF($K15=INVEST_3,18,IF($K15=INVEST_4,23,0)))),FALSE),
"")</f>
        <v>0.15</v>
      </c>
      <c r="BN15" s="32" t="str">
        <f ca="1">IFERROR(VLOOKUP(BN$6,Settings!$J$18:$AJ$32,
IF($K15=INVEST_1,8,IF($K15=INVEST_2,13,IF($K15=INVEST_3,18,IF($K15=INVEST_4,23,0)))),FALSE),
"")</f>
        <v/>
      </c>
      <c r="BO15" s="32" t="str">
        <f ca="1">IFERROR(VLOOKUP(BO$6,Settings!$J$18:$AJ$32,
IF($K15=INVEST_1,8,IF($K15=INVEST_2,13,IF($K15=INVEST_3,18,IF($K15=INVEST_4,23,0)))),FALSE),
"")</f>
        <v/>
      </c>
      <c r="BP15" s="32" t="str">
        <f ca="1">IFERROR(VLOOKUP(BP$6,Settings!$J$18:$AJ$32,
IF($K15=INVEST_1,8,IF($K15=INVEST_2,13,IF($K15=INVEST_3,18,IF($K15=INVEST_4,23,0)))),FALSE),
"")</f>
        <v/>
      </c>
      <c r="BQ15" s="32" t="str">
        <f ca="1">IFERROR(VLOOKUP(BQ$6,Settings!$J$18:$AJ$32,
IF($K15=INVEST_1,8,IF($K15=INVEST_2,13,IF($K15=INVEST_3,18,IF($K15=INVEST_4,23,0)))),FALSE),
"")</f>
        <v/>
      </c>
      <c r="BR15" s="32" t="str">
        <f ca="1">IFERROR(VLOOKUP(BR$6,Settings!$J$18:$AJ$32,
IF($K15=INVEST_1,8,IF($K15=INVEST_2,13,IF($K15=INVEST_3,18,IF($K15=INVEST_4,23,0)))),FALSE),
"")</f>
        <v/>
      </c>
      <c r="BS15" s="32" t="str">
        <f ca="1">IFERROR(VLOOKUP(BS$6,Settings!$J$18:$AJ$32,
IF($K15=INVEST_1,8,IF($K15=INVEST_2,13,IF($K15=INVEST_3,18,IF($K15=INVEST_4,23,0)))),FALSE),
"")</f>
        <v/>
      </c>
      <c r="BT15" s="32" t="str">
        <f ca="1">IFERROR(VLOOKUP(BT$6,Settings!$J$18:$AJ$32,
IF($K15=INVEST_1,8,IF($K15=INVEST_2,13,IF($K15=INVEST_3,18,IF($K15=INVEST_4,23,0)))),FALSE),
"")</f>
        <v/>
      </c>
      <c r="BU15" s="33" t="str">
        <f ca="1">IFERROR(VLOOKUP(BU$6,Settings!$J$18:$AJ$32,
IF($K15=INVEST_1,8,IF($K15=INVEST_2,13,IF($K15=INVEST_3,18,IF($K15=INVEST_4,23,0)))),FALSE),
"")</f>
        <v/>
      </c>
      <c r="BW15" s="34">
        <f ca="1">IFERROR(VLOOKUP(BW$6,Settings!$J$38:$AJ$52,
IF($K15=INVEST_1,8,IF($K15=INVEST_2,13,IF($K15=INVEST_3,18,IF($K15=INVEST_4,23,0)))),FALSE),
"")</f>
        <v>0.1</v>
      </c>
      <c r="BX15" s="32">
        <f ca="1">IFERROR(VLOOKUP(BX$6,Settings!$J$38:$AJ$52,
IF($K15=INVEST_1,8,IF($K15=INVEST_2,13,IF($K15=INVEST_3,18,IF($K15=INVEST_4,23,0)))),FALSE),
"")</f>
        <v>0.2</v>
      </c>
      <c r="BY15" s="32">
        <f ca="1">IFERROR(VLOOKUP(BY$6,Settings!$J$38:$AJ$52,
IF($K15=INVEST_1,8,IF($K15=INVEST_2,13,IF($K15=INVEST_3,18,IF($K15=INVEST_4,23,0)))),FALSE),
"")</f>
        <v>0.1</v>
      </c>
      <c r="BZ15" s="32">
        <f ca="1">IFERROR(VLOOKUP(BZ$6,Settings!$J$38:$AJ$52,
IF($K15=INVEST_1,8,IF($K15=INVEST_2,13,IF($K15=INVEST_3,18,IF($K15=INVEST_4,23,0)))),FALSE),
"")</f>
        <v>0.1</v>
      </c>
      <c r="CA15" s="32">
        <f ca="1">IFERROR(VLOOKUP(CA$6,Settings!$J$38:$AJ$52,
IF($K15=INVEST_1,8,IF($K15=INVEST_2,13,IF($K15=INVEST_3,18,IF($K15=INVEST_4,23,0)))),FALSE),
"")</f>
        <v>0.1</v>
      </c>
      <c r="CB15" s="32">
        <f ca="1">IFERROR(VLOOKUP(CB$6,Settings!$J$38:$AJ$52,
IF($K15=INVEST_1,8,IF($K15=INVEST_2,13,IF($K15=INVEST_3,18,IF($K15=INVEST_4,23,0)))),FALSE),
"")</f>
        <v>0.3</v>
      </c>
      <c r="CC15" s="32">
        <f ca="1">IFERROR(VLOOKUP(CC$6,Settings!$J$38:$AJ$52,
IF($K15=INVEST_1,8,IF($K15=INVEST_2,13,IF($K15=INVEST_3,18,IF($K15=INVEST_4,23,0)))),FALSE),
"")</f>
        <v>0.1</v>
      </c>
      <c r="CD15" s="32" t="str">
        <f ca="1">IFERROR(VLOOKUP(CD$6,Settings!$J$38:$AJ$52,
IF($K15=INVEST_1,8,IF($K15=INVEST_2,13,IF($K15=INVEST_3,18,IF($K15=INVEST_4,23,0)))),FALSE),
"")</f>
        <v/>
      </c>
      <c r="CE15" s="32" t="str">
        <f ca="1">IFERROR(VLOOKUP(CE$6,Settings!$J$38:$AJ$52,
IF($K15=INVEST_1,8,IF($K15=INVEST_2,13,IF($K15=INVEST_3,18,IF($K15=INVEST_4,23,0)))),FALSE),
"")</f>
        <v/>
      </c>
      <c r="CF15" s="32" t="str">
        <f ca="1">IFERROR(VLOOKUP(CF$6,Settings!$J$38:$AJ$52,
IF($K15=INVEST_1,8,IF($K15=INVEST_2,13,IF($K15=INVEST_3,18,IF($K15=INVEST_4,23,0)))),FALSE),
"")</f>
        <v/>
      </c>
      <c r="CG15" s="32" t="str">
        <f ca="1">IFERROR(VLOOKUP(CG$6,Settings!$J$38:$AJ$52,
IF($K15=INVEST_1,8,IF($K15=INVEST_2,13,IF($K15=INVEST_3,18,IF($K15=INVEST_4,23,0)))),FALSE),
"")</f>
        <v/>
      </c>
      <c r="CH15" s="32" t="str">
        <f ca="1">IFERROR(VLOOKUP(CH$6,Settings!$J$38:$AJ$52,
IF($K15=INVEST_1,8,IF($K15=INVEST_2,13,IF($K15=INVEST_3,18,IF($K15=INVEST_4,23,0)))),FALSE),
"")</f>
        <v/>
      </c>
      <c r="CI15" s="32" t="str">
        <f ca="1">IFERROR(VLOOKUP(CI$6,Settings!$J$38:$AJ$52,
IF($K15=INVEST_1,8,IF($K15=INVEST_2,13,IF($K15=INVEST_3,18,IF($K15=INVEST_4,23,0)))),FALSE),
"")</f>
        <v/>
      </c>
      <c r="CJ15" s="32" t="str">
        <f ca="1">IFERROR(VLOOKUP(CJ$6,Settings!$J$38:$AJ$52,
IF($K15=INVEST_1,8,IF($K15=INVEST_2,13,IF($K15=INVEST_3,18,IF($K15=INVEST_4,23,0)))),FALSE),
"")</f>
        <v/>
      </c>
      <c r="CK15" s="32" t="str">
        <f ca="1">IFERROR(VLOOKUP(CK$6,Settings!$J$38:$AJ$52,
IF($K15=INVEST_1,8,IF($K15=INVEST_2,13,IF($K15=INVEST_3,18,IF($K15=INVEST_4,23,0)))),FALSE),
"")</f>
        <v/>
      </c>
    </row>
    <row r="16" spans="1:135" s="2" customFormat="1">
      <c r="A16" s="15" t="str">
        <f>IF($BC16="Y","ProjY"&amp;COUNTIF($BC$8:$BC16,"Y"),"")</f>
        <v>ProjY9</v>
      </c>
      <c r="B16" s="1"/>
      <c r="C16" s="56">
        <f t="shared" si="8"/>
        <v>9</v>
      </c>
      <c r="D16" s="83" t="s">
        <v>159</v>
      </c>
      <c r="E16" s="82"/>
      <c r="F16" s="82"/>
      <c r="G16" s="82"/>
      <c r="H16" s="82"/>
      <c r="I16" s="82"/>
      <c r="J16" s="82"/>
      <c r="K16" s="110" t="s">
        <v>92</v>
      </c>
      <c r="L16" s="110"/>
      <c r="M16" s="110"/>
      <c r="N16" s="110"/>
      <c r="O16" s="110"/>
      <c r="P16" s="115">
        <v>200000</v>
      </c>
      <c r="Q16" s="115"/>
      <c r="R16" s="115"/>
      <c r="S16" s="111">
        <v>100000</v>
      </c>
      <c r="T16" s="112"/>
      <c r="U16" s="113"/>
      <c r="V16" s="38">
        <v>1</v>
      </c>
      <c r="W16" s="38">
        <v>3</v>
      </c>
      <c r="X16" s="38">
        <v>5</v>
      </c>
      <c r="Y16" s="38">
        <v>5</v>
      </c>
      <c r="Z16" s="38">
        <v>3</v>
      </c>
      <c r="AA16" s="38">
        <v>1</v>
      </c>
      <c r="AB16" s="38">
        <v>1</v>
      </c>
      <c r="AC16" s="38"/>
      <c r="AD16" s="38"/>
      <c r="AE16" s="38"/>
      <c r="AF16" s="38"/>
      <c r="AG16" s="38"/>
      <c r="AH16" s="38"/>
      <c r="AI16" s="38"/>
      <c r="AJ16" s="58"/>
      <c r="AK16" s="59">
        <f t="shared" ca="1" si="5"/>
        <v>3.7999999999999994</v>
      </c>
      <c r="AL16" s="36">
        <v>3</v>
      </c>
      <c r="AM16" s="36">
        <v>1</v>
      </c>
      <c r="AN16" s="36">
        <v>1</v>
      </c>
      <c r="AO16" s="36">
        <v>3</v>
      </c>
      <c r="AP16" s="36">
        <v>3</v>
      </c>
      <c r="AQ16" s="36">
        <v>1</v>
      </c>
      <c r="AR16" s="36">
        <v>1</v>
      </c>
      <c r="AS16" s="36"/>
      <c r="AT16" s="36"/>
      <c r="AU16" s="36"/>
      <c r="AV16" s="36"/>
      <c r="AW16" s="36"/>
      <c r="AX16" s="36"/>
      <c r="AY16" s="36"/>
      <c r="AZ16" s="36"/>
      <c r="BA16" s="59">
        <f t="shared" ca="1" si="6"/>
        <v>1.6000000000000003</v>
      </c>
      <c r="BB16" s="39"/>
      <c r="BC16" s="55" t="s">
        <v>151</v>
      </c>
      <c r="BD16" s="1"/>
      <c r="BG16" s="32">
        <f ca="1">IFERROR(VLOOKUP(BG$6,Settings!$J$18:$AJ$32,
IF($K16=INVEST_1,8,IF($K16=INVEST_2,13,IF($K16=INVEST_3,18,IF($K16=INVEST_4,23,0)))),FALSE),
"")</f>
        <v>0</v>
      </c>
      <c r="BH16" s="32">
        <f ca="1">IFERROR(VLOOKUP(BH$6,Settings!$J$18:$AJ$32,
IF($K16=INVEST_1,8,IF($K16=INVEST_2,13,IF($K16=INVEST_3,18,IF($K16=INVEST_4,23,0)))),FALSE),
"")</f>
        <v>0.05</v>
      </c>
      <c r="BI16" s="32">
        <f ca="1">IFERROR(VLOOKUP(BI$6,Settings!$J$18:$AJ$32,
IF($K16=INVEST_1,8,IF($K16=INVEST_2,13,IF($K16=INVEST_3,18,IF($K16=INVEST_4,23,0)))),FALSE),
"")</f>
        <v>0.35</v>
      </c>
      <c r="BJ16" s="32">
        <f ca="1">IFERROR(VLOOKUP(BJ$6,Settings!$J$18:$AJ$32,
IF($K16=INVEST_1,8,IF($K16=INVEST_2,13,IF($K16=INVEST_3,18,IF($K16=INVEST_4,23,0)))),FALSE),
"")</f>
        <v>0.25</v>
      </c>
      <c r="BK16" s="32">
        <f ca="1">IFERROR(VLOOKUP(BK$6,Settings!$J$18:$AJ$32,
IF($K16=INVEST_1,8,IF($K16=INVEST_2,13,IF($K16=INVEST_3,18,IF($K16=INVEST_4,23,0)))),FALSE),
"")</f>
        <v>0.15</v>
      </c>
      <c r="BL16" s="32">
        <f ca="1">IFERROR(VLOOKUP(BL$6,Settings!$J$18:$AJ$32,
IF($K16=INVEST_1,8,IF($K16=INVEST_2,13,IF($K16=INVEST_3,18,IF($K16=INVEST_4,23,0)))),FALSE),
"")</f>
        <v>0.05</v>
      </c>
      <c r="BM16" s="32">
        <f ca="1">IFERROR(VLOOKUP(BM$6,Settings!$J$18:$AJ$32,
IF($K16=INVEST_1,8,IF($K16=INVEST_2,13,IF($K16=INVEST_3,18,IF($K16=INVEST_4,23,0)))),FALSE),
"")</f>
        <v>0.15</v>
      </c>
      <c r="BN16" s="32" t="str">
        <f ca="1">IFERROR(VLOOKUP(BN$6,Settings!$J$18:$AJ$32,
IF($K16=INVEST_1,8,IF($K16=INVEST_2,13,IF($K16=INVEST_3,18,IF($K16=INVEST_4,23,0)))),FALSE),
"")</f>
        <v/>
      </c>
      <c r="BO16" s="32" t="str">
        <f ca="1">IFERROR(VLOOKUP(BO$6,Settings!$J$18:$AJ$32,
IF($K16=INVEST_1,8,IF($K16=INVEST_2,13,IF($K16=INVEST_3,18,IF($K16=INVEST_4,23,0)))),FALSE),
"")</f>
        <v/>
      </c>
      <c r="BP16" s="32" t="str">
        <f ca="1">IFERROR(VLOOKUP(BP$6,Settings!$J$18:$AJ$32,
IF($K16=INVEST_1,8,IF($K16=INVEST_2,13,IF($K16=INVEST_3,18,IF($K16=INVEST_4,23,0)))),FALSE),
"")</f>
        <v/>
      </c>
      <c r="BQ16" s="32" t="str">
        <f ca="1">IFERROR(VLOOKUP(BQ$6,Settings!$J$18:$AJ$32,
IF($K16=INVEST_1,8,IF($K16=INVEST_2,13,IF($K16=INVEST_3,18,IF($K16=INVEST_4,23,0)))),FALSE),
"")</f>
        <v/>
      </c>
      <c r="BR16" s="32" t="str">
        <f ca="1">IFERROR(VLOOKUP(BR$6,Settings!$J$18:$AJ$32,
IF($K16=INVEST_1,8,IF($K16=INVEST_2,13,IF($K16=INVEST_3,18,IF($K16=INVEST_4,23,0)))),FALSE),
"")</f>
        <v/>
      </c>
      <c r="BS16" s="32" t="str">
        <f ca="1">IFERROR(VLOOKUP(BS$6,Settings!$J$18:$AJ$32,
IF($K16=INVEST_1,8,IF($K16=INVEST_2,13,IF($K16=INVEST_3,18,IF($K16=INVEST_4,23,0)))),FALSE),
"")</f>
        <v/>
      </c>
      <c r="BT16" s="32" t="str">
        <f ca="1">IFERROR(VLOOKUP(BT$6,Settings!$J$18:$AJ$32,
IF($K16=INVEST_1,8,IF($K16=INVEST_2,13,IF($K16=INVEST_3,18,IF($K16=INVEST_4,23,0)))),FALSE),
"")</f>
        <v/>
      </c>
      <c r="BU16" s="33" t="str">
        <f ca="1">IFERROR(VLOOKUP(BU$6,Settings!$J$18:$AJ$32,
IF($K16=INVEST_1,8,IF($K16=INVEST_2,13,IF($K16=INVEST_3,18,IF($K16=INVEST_4,23,0)))),FALSE),
"")</f>
        <v/>
      </c>
      <c r="BW16" s="34">
        <f ca="1">IFERROR(VLOOKUP(BW$6,Settings!$J$38:$AJ$52,
IF($K16=INVEST_1,8,IF($K16=INVEST_2,13,IF($K16=INVEST_3,18,IF($K16=INVEST_4,23,0)))),FALSE),
"")</f>
        <v>0.1</v>
      </c>
      <c r="BX16" s="32">
        <f ca="1">IFERROR(VLOOKUP(BX$6,Settings!$J$38:$AJ$52,
IF($K16=INVEST_1,8,IF($K16=INVEST_2,13,IF($K16=INVEST_3,18,IF($K16=INVEST_4,23,0)))),FALSE),
"")</f>
        <v>0.2</v>
      </c>
      <c r="BY16" s="32">
        <f ca="1">IFERROR(VLOOKUP(BY$6,Settings!$J$38:$AJ$52,
IF($K16=INVEST_1,8,IF($K16=INVEST_2,13,IF($K16=INVEST_3,18,IF($K16=INVEST_4,23,0)))),FALSE),
"")</f>
        <v>0.1</v>
      </c>
      <c r="BZ16" s="32">
        <f ca="1">IFERROR(VLOOKUP(BZ$6,Settings!$J$38:$AJ$52,
IF($K16=INVEST_1,8,IF($K16=INVEST_2,13,IF($K16=INVEST_3,18,IF($K16=INVEST_4,23,0)))),FALSE),
"")</f>
        <v>0.1</v>
      </c>
      <c r="CA16" s="32">
        <f ca="1">IFERROR(VLOOKUP(CA$6,Settings!$J$38:$AJ$52,
IF($K16=INVEST_1,8,IF($K16=INVEST_2,13,IF($K16=INVEST_3,18,IF($K16=INVEST_4,23,0)))),FALSE),
"")</f>
        <v>0.1</v>
      </c>
      <c r="CB16" s="32">
        <f ca="1">IFERROR(VLOOKUP(CB$6,Settings!$J$38:$AJ$52,
IF($K16=INVEST_1,8,IF($K16=INVEST_2,13,IF($K16=INVEST_3,18,IF($K16=INVEST_4,23,0)))),FALSE),
"")</f>
        <v>0.3</v>
      </c>
      <c r="CC16" s="32">
        <f ca="1">IFERROR(VLOOKUP(CC$6,Settings!$J$38:$AJ$52,
IF($K16=INVEST_1,8,IF($K16=INVEST_2,13,IF($K16=INVEST_3,18,IF($K16=INVEST_4,23,0)))),FALSE),
"")</f>
        <v>0.1</v>
      </c>
      <c r="CD16" s="32" t="str">
        <f ca="1">IFERROR(VLOOKUP(CD$6,Settings!$J$38:$AJ$52,
IF($K16=INVEST_1,8,IF($K16=INVEST_2,13,IF($K16=INVEST_3,18,IF($K16=INVEST_4,23,0)))),FALSE),
"")</f>
        <v/>
      </c>
      <c r="CE16" s="32" t="str">
        <f ca="1">IFERROR(VLOOKUP(CE$6,Settings!$J$38:$AJ$52,
IF($K16=INVEST_1,8,IF($K16=INVEST_2,13,IF($K16=INVEST_3,18,IF($K16=INVEST_4,23,0)))),FALSE),
"")</f>
        <v/>
      </c>
      <c r="CF16" s="32" t="str">
        <f ca="1">IFERROR(VLOOKUP(CF$6,Settings!$J$38:$AJ$52,
IF($K16=INVEST_1,8,IF($K16=INVEST_2,13,IF($K16=INVEST_3,18,IF($K16=INVEST_4,23,0)))),FALSE),
"")</f>
        <v/>
      </c>
      <c r="CG16" s="32" t="str">
        <f ca="1">IFERROR(VLOOKUP(CG$6,Settings!$J$38:$AJ$52,
IF($K16=INVEST_1,8,IF($K16=INVEST_2,13,IF($K16=INVEST_3,18,IF($K16=INVEST_4,23,0)))),FALSE),
"")</f>
        <v/>
      </c>
      <c r="CH16" s="32" t="str">
        <f ca="1">IFERROR(VLOOKUP(CH$6,Settings!$J$38:$AJ$52,
IF($K16=INVEST_1,8,IF($K16=INVEST_2,13,IF($K16=INVEST_3,18,IF($K16=INVEST_4,23,0)))),FALSE),
"")</f>
        <v/>
      </c>
      <c r="CI16" s="32" t="str">
        <f ca="1">IFERROR(VLOOKUP(CI$6,Settings!$J$38:$AJ$52,
IF($K16=INVEST_1,8,IF($K16=INVEST_2,13,IF($K16=INVEST_3,18,IF($K16=INVEST_4,23,0)))),FALSE),
"")</f>
        <v/>
      </c>
      <c r="CJ16" s="32" t="str">
        <f ca="1">IFERROR(VLOOKUP(CJ$6,Settings!$J$38:$AJ$52,
IF($K16=INVEST_1,8,IF($K16=INVEST_2,13,IF($K16=INVEST_3,18,IF($K16=INVEST_4,23,0)))),FALSE),
"")</f>
        <v/>
      </c>
      <c r="CK16" s="32" t="str">
        <f ca="1">IFERROR(VLOOKUP(CK$6,Settings!$J$38:$AJ$52,
IF($K16=INVEST_1,8,IF($K16=INVEST_2,13,IF($K16=INVEST_3,18,IF($K16=INVEST_4,23,0)))),FALSE),
"")</f>
        <v/>
      </c>
    </row>
    <row r="17" spans="1:89" s="2" customFormat="1">
      <c r="A17" s="15" t="str">
        <f>IF($BC17="Y","ProjY"&amp;COUNTIF($BC$8:$BC17,"Y"),"")</f>
        <v>ProjY10</v>
      </c>
      <c r="B17" s="1"/>
      <c r="C17" s="56">
        <f t="shared" si="8"/>
        <v>10</v>
      </c>
      <c r="D17" s="88" t="s">
        <v>168</v>
      </c>
      <c r="E17" s="82"/>
      <c r="F17" s="82"/>
      <c r="G17" s="82"/>
      <c r="H17" s="82"/>
      <c r="I17" s="82"/>
      <c r="J17" s="82"/>
      <c r="K17" s="110" t="s">
        <v>92</v>
      </c>
      <c r="L17" s="110"/>
      <c r="M17" s="110"/>
      <c r="N17" s="110"/>
      <c r="O17" s="110"/>
      <c r="P17" s="145">
        <v>200000</v>
      </c>
      <c r="Q17" s="146"/>
      <c r="R17" s="147"/>
      <c r="S17" s="111">
        <v>100000</v>
      </c>
      <c r="T17" s="112"/>
      <c r="U17" s="113"/>
      <c r="V17" s="38">
        <v>3</v>
      </c>
      <c r="W17" s="38">
        <v>3</v>
      </c>
      <c r="X17" s="38">
        <v>5</v>
      </c>
      <c r="Y17" s="38">
        <v>5</v>
      </c>
      <c r="Z17" s="38">
        <v>3</v>
      </c>
      <c r="AA17" s="38">
        <v>3</v>
      </c>
      <c r="AB17" s="38">
        <v>5</v>
      </c>
      <c r="AC17" s="38"/>
      <c r="AD17" s="38"/>
      <c r="AE17" s="38"/>
      <c r="AF17" s="38"/>
      <c r="AG17" s="38"/>
      <c r="AH17" s="38"/>
      <c r="AI17" s="38"/>
      <c r="AJ17" s="58"/>
      <c r="AK17" s="59">
        <f t="shared" ca="1" si="5"/>
        <v>4.5</v>
      </c>
      <c r="AL17" s="36">
        <v>3</v>
      </c>
      <c r="AM17" s="36">
        <v>1</v>
      </c>
      <c r="AN17" s="36">
        <v>1</v>
      </c>
      <c r="AO17" s="36">
        <v>3</v>
      </c>
      <c r="AP17" s="36">
        <v>1</v>
      </c>
      <c r="AQ17" s="36">
        <v>5</v>
      </c>
      <c r="AR17" s="36">
        <v>3</v>
      </c>
      <c r="AS17" s="36"/>
      <c r="AT17" s="36"/>
      <c r="AU17" s="36"/>
      <c r="AV17" s="36"/>
      <c r="AW17" s="36"/>
      <c r="AX17" s="36"/>
      <c r="AY17" s="36"/>
      <c r="AZ17" s="36"/>
      <c r="BA17" s="59">
        <f t="shared" ca="1" si="6"/>
        <v>2.8</v>
      </c>
      <c r="BB17" s="39"/>
      <c r="BC17" s="55" t="s">
        <v>151</v>
      </c>
      <c r="BD17" s="1"/>
      <c r="BG17" s="32">
        <f ca="1">IFERROR(VLOOKUP(BG$6,Settings!$J$18:$AJ$32,
IF($K17=INVEST_1,8,IF($K17=INVEST_2,13,IF($K17=INVEST_3,18,IF($K17=INVEST_4,23,0)))),FALSE),
"")</f>
        <v>0</v>
      </c>
      <c r="BH17" s="32">
        <f ca="1">IFERROR(VLOOKUP(BH$6,Settings!$J$18:$AJ$32,
IF($K17=INVEST_1,8,IF($K17=INVEST_2,13,IF($K17=INVEST_3,18,IF($K17=INVEST_4,23,0)))),FALSE),
"")</f>
        <v>0.05</v>
      </c>
      <c r="BI17" s="32">
        <f ca="1">IFERROR(VLOOKUP(BI$6,Settings!$J$18:$AJ$32,
IF($K17=INVEST_1,8,IF($K17=INVEST_2,13,IF($K17=INVEST_3,18,IF($K17=INVEST_4,23,0)))),FALSE),
"")</f>
        <v>0.35</v>
      </c>
      <c r="BJ17" s="32">
        <f ca="1">IFERROR(VLOOKUP(BJ$6,Settings!$J$18:$AJ$32,
IF($K17=INVEST_1,8,IF($K17=INVEST_2,13,IF($K17=INVEST_3,18,IF($K17=INVEST_4,23,0)))),FALSE),
"")</f>
        <v>0.25</v>
      </c>
      <c r="BK17" s="32">
        <f ca="1">IFERROR(VLOOKUP(BK$6,Settings!$J$18:$AJ$32,
IF($K17=INVEST_1,8,IF($K17=INVEST_2,13,IF($K17=INVEST_3,18,IF($K17=INVEST_4,23,0)))),FALSE),
"")</f>
        <v>0.15</v>
      </c>
      <c r="BL17" s="32">
        <f ca="1">IFERROR(VLOOKUP(BL$6,Settings!$J$18:$AJ$32,
IF($K17=INVEST_1,8,IF($K17=INVEST_2,13,IF($K17=INVEST_3,18,IF($K17=INVEST_4,23,0)))),FALSE),
"")</f>
        <v>0.05</v>
      </c>
      <c r="BM17" s="32">
        <f ca="1">IFERROR(VLOOKUP(BM$6,Settings!$J$18:$AJ$32,
IF($K17=INVEST_1,8,IF($K17=INVEST_2,13,IF($K17=INVEST_3,18,IF($K17=INVEST_4,23,0)))),FALSE),
"")</f>
        <v>0.15</v>
      </c>
      <c r="BN17" s="32" t="str">
        <f ca="1">IFERROR(VLOOKUP(BN$6,Settings!$J$18:$AJ$32,
IF($K17=INVEST_1,8,IF($K17=INVEST_2,13,IF($K17=INVEST_3,18,IF($K17=INVEST_4,23,0)))),FALSE),
"")</f>
        <v/>
      </c>
      <c r="BO17" s="32" t="str">
        <f ca="1">IFERROR(VLOOKUP(BO$6,Settings!$J$18:$AJ$32,
IF($K17=INVEST_1,8,IF($K17=INVEST_2,13,IF($K17=INVEST_3,18,IF($K17=INVEST_4,23,0)))),FALSE),
"")</f>
        <v/>
      </c>
      <c r="BP17" s="32" t="str">
        <f ca="1">IFERROR(VLOOKUP(BP$6,Settings!$J$18:$AJ$32,
IF($K17=INVEST_1,8,IF($K17=INVEST_2,13,IF($K17=INVEST_3,18,IF($K17=INVEST_4,23,0)))),FALSE),
"")</f>
        <v/>
      </c>
      <c r="BQ17" s="32" t="str">
        <f ca="1">IFERROR(VLOOKUP(BQ$6,Settings!$J$18:$AJ$32,
IF($K17=INVEST_1,8,IF($K17=INVEST_2,13,IF($K17=INVEST_3,18,IF($K17=INVEST_4,23,0)))),FALSE),
"")</f>
        <v/>
      </c>
      <c r="BR17" s="32" t="str">
        <f ca="1">IFERROR(VLOOKUP(BR$6,Settings!$J$18:$AJ$32,
IF($K17=INVEST_1,8,IF($K17=INVEST_2,13,IF($K17=INVEST_3,18,IF($K17=INVEST_4,23,0)))),FALSE),
"")</f>
        <v/>
      </c>
      <c r="BS17" s="32" t="str">
        <f ca="1">IFERROR(VLOOKUP(BS$6,Settings!$J$18:$AJ$32,
IF($K17=INVEST_1,8,IF($K17=INVEST_2,13,IF($K17=INVEST_3,18,IF($K17=INVEST_4,23,0)))),FALSE),
"")</f>
        <v/>
      </c>
      <c r="BT17" s="32" t="str">
        <f ca="1">IFERROR(VLOOKUP(BT$6,Settings!$J$18:$AJ$32,
IF($K17=INVEST_1,8,IF($K17=INVEST_2,13,IF($K17=INVEST_3,18,IF($K17=INVEST_4,23,0)))),FALSE),
"")</f>
        <v/>
      </c>
      <c r="BU17" s="33" t="str">
        <f ca="1">IFERROR(VLOOKUP(BU$6,Settings!$J$18:$AJ$32,
IF($K17=INVEST_1,8,IF($K17=INVEST_2,13,IF($K17=INVEST_3,18,IF($K17=INVEST_4,23,0)))),FALSE),
"")</f>
        <v/>
      </c>
      <c r="BW17" s="34">
        <f ca="1">IFERROR(VLOOKUP(BW$6,Settings!$J$38:$AJ$52,
IF($K17=INVEST_1,8,IF($K17=INVEST_2,13,IF($K17=INVEST_3,18,IF($K17=INVEST_4,23,0)))),FALSE),
"")</f>
        <v>0.1</v>
      </c>
      <c r="BX17" s="32">
        <f ca="1">IFERROR(VLOOKUP(BX$6,Settings!$J$38:$AJ$52,
IF($K17=INVEST_1,8,IF($K17=INVEST_2,13,IF($K17=INVEST_3,18,IF($K17=INVEST_4,23,0)))),FALSE),
"")</f>
        <v>0.2</v>
      </c>
      <c r="BY17" s="32">
        <f ca="1">IFERROR(VLOOKUP(BY$6,Settings!$J$38:$AJ$52,
IF($K17=INVEST_1,8,IF($K17=INVEST_2,13,IF($K17=INVEST_3,18,IF($K17=INVEST_4,23,0)))),FALSE),
"")</f>
        <v>0.1</v>
      </c>
      <c r="BZ17" s="32">
        <f ca="1">IFERROR(VLOOKUP(BZ$6,Settings!$J$38:$AJ$52,
IF($K17=INVEST_1,8,IF($K17=INVEST_2,13,IF($K17=INVEST_3,18,IF($K17=INVEST_4,23,0)))),FALSE),
"")</f>
        <v>0.1</v>
      </c>
      <c r="CA17" s="32">
        <f ca="1">IFERROR(VLOOKUP(CA$6,Settings!$J$38:$AJ$52,
IF($K17=INVEST_1,8,IF($K17=INVEST_2,13,IF($K17=INVEST_3,18,IF($K17=INVEST_4,23,0)))),FALSE),
"")</f>
        <v>0.1</v>
      </c>
      <c r="CB17" s="32">
        <f ca="1">IFERROR(VLOOKUP(CB$6,Settings!$J$38:$AJ$52,
IF($K17=INVEST_1,8,IF($K17=INVEST_2,13,IF($K17=INVEST_3,18,IF($K17=INVEST_4,23,0)))),FALSE),
"")</f>
        <v>0.3</v>
      </c>
      <c r="CC17" s="32">
        <f ca="1">IFERROR(VLOOKUP(CC$6,Settings!$J$38:$AJ$52,
IF($K17=INVEST_1,8,IF($K17=INVEST_2,13,IF($K17=INVEST_3,18,IF($K17=INVEST_4,23,0)))),FALSE),
"")</f>
        <v>0.1</v>
      </c>
      <c r="CD17" s="32" t="str">
        <f ca="1">IFERROR(VLOOKUP(CD$6,Settings!$J$38:$AJ$52,
IF($K17=INVEST_1,8,IF($K17=INVEST_2,13,IF($K17=INVEST_3,18,IF($K17=INVEST_4,23,0)))),FALSE),
"")</f>
        <v/>
      </c>
      <c r="CE17" s="32" t="str">
        <f ca="1">IFERROR(VLOOKUP(CE$6,Settings!$J$38:$AJ$52,
IF($K17=INVEST_1,8,IF($K17=INVEST_2,13,IF($K17=INVEST_3,18,IF($K17=INVEST_4,23,0)))),FALSE),
"")</f>
        <v/>
      </c>
      <c r="CF17" s="32" t="str">
        <f ca="1">IFERROR(VLOOKUP(CF$6,Settings!$J$38:$AJ$52,
IF($K17=INVEST_1,8,IF($K17=INVEST_2,13,IF($K17=INVEST_3,18,IF($K17=INVEST_4,23,0)))),FALSE),
"")</f>
        <v/>
      </c>
      <c r="CG17" s="32" t="str">
        <f ca="1">IFERROR(VLOOKUP(CG$6,Settings!$J$38:$AJ$52,
IF($K17=INVEST_1,8,IF($K17=INVEST_2,13,IF($K17=INVEST_3,18,IF($K17=INVEST_4,23,0)))),FALSE),
"")</f>
        <v/>
      </c>
      <c r="CH17" s="32" t="str">
        <f ca="1">IFERROR(VLOOKUP(CH$6,Settings!$J$38:$AJ$52,
IF($K17=INVEST_1,8,IF($K17=INVEST_2,13,IF($K17=INVEST_3,18,IF($K17=INVEST_4,23,0)))),FALSE),
"")</f>
        <v/>
      </c>
      <c r="CI17" s="32" t="str">
        <f ca="1">IFERROR(VLOOKUP(CI$6,Settings!$J$38:$AJ$52,
IF($K17=INVEST_1,8,IF($K17=INVEST_2,13,IF($K17=INVEST_3,18,IF($K17=INVEST_4,23,0)))),FALSE),
"")</f>
        <v/>
      </c>
      <c r="CJ17" s="32" t="str">
        <f ca="1">IFERROR(VLOOKUP(CJ$6,Settings!$J$38:$AJ$52,
IF($K17=INVEST_1,8,IF($K17=INVEST_2,13,IF($K17=INVEST_3,18,IF($K17=INVEST_4,23,0)))),FALSE),
"")</f>
        <v/>
      </c>
      <c r="CK17" s="32" t="str">
        <f ca="1">IFERROR(VLOOKUP(CK$6,Settings!$J$38:$AJ$52,
IF($K17=INVEST_1,8,IF($K17=INVEST_2,13,IF($K17=INVEST_3,18,IF($K17=INVEST_4,23,0)))),FALSE),
"")</f>
        <v/>
      </c>
    </row>
    <row r="18" spans="1:89" s="2" customFormat="1">
      <c r="A18" s="15" t="str">
        <f>IF($BC18="Y","ProjY"&amp;COUNTIF($BC$8:$BC18,"Y"),"")</f>
        <v>ProjY11</v>
      </c>
      <c r="B18" s="1"/>
      <c r="C18" s="56">
        <f t="shared" si="8"/>
        <v>11</v>
      </c>
      <c r="D18" s="88" t="s">
        <v>170</v>
      </c>
      <c r="E18" s="86"/>
      <c r="F18" s="86"/>
      <c r="G18" s="86"/>
      <c r="H18" s="86"/>
      <c r="I18" s="86"/>
      <c r="J18" s="87"/>
      <c r="K18" s="110" t="s">
        <v>92</v>
      </c>
      <c r="L18" s="110"/>
      <c r="M18" s="110"/>
      <c r="N18" s="110"/>
      <c r="O18" s="110"/>
      <c r="P18" s="145">
        <v>200000</v>
      </c>
      <c r="Q18" s="146"/>
      <c r="R18" s="147"/>
      <c r="S18" s="111">
        <v>100000</v>
      </c>
      <c r="T18" s="112"/>
      <c r="U18" s="113"/>
      <c r="V18" s="38">
        <v>3</v>
      </c>
      <c r="W18" s="38">
        <v>3</v>
      </c>
      <c r="X18" s="38">
        <v>5</v>
      </c>
      <c r="Y18" s="38">
        <v>5</v>
      </c>
      <c r="Z18" s="38">
        <v>3</v>
      </c>
      <c r="AA18" s="38">
        <v>3</v>
      </c>
      <c r="AB18" s="38">
        <v>3</v>
      </c>
      <c r="AC18" s="37"/>
      <c r="AD18" s="37"/>
      <c r="AE18" s="37"/>
      <c r="AF18" s="37"/>
      <c r="AG18" s="37"/>
      <c r="AH18" s="37"/>
      <c r="AI18" s="37"/>
      <c r="AJ18" s="57"/>
      <c r="AK18" s="59">
        <f t="shared" ca="1" si="5"/>
        <v>4.1999999999999993</v>
      </c>
      <c r="AL18" s="36">
        <v>3</v>
      </c>
      <c r="AM18" s="36">
        <v>1</v>
      </c>
      <c r="AN18" s="36">
        <v>3</v>
      </c>
      <c r="AO18" s="36">
        <v>3</v>
      </c>
      <c r="AP18" s="36">
        <v>3</v>
      </c>
      <c r="AQ18" s="36">
        <v>3</v>
      </c>
      <c r="AR18" s="36">
        <v>3</v>
      </c>
      <c r="AS18" s="36"/>
      <c r="AT18" s="36"/>
      <c r="AU18" s="36"/>
      <c r="AV18" s="36"/>
      <c r="AW18" s="36"/>
      <c r="AX18" s="36"/>
      <c r="AY18" s="36"/>
      <c r="AZ18" s="36"/>
      <c r="BA18" s="59">
        <f t="shared" ca="1" si="6"/>
        <v>2.5999999999999996</v>
      </c>
      <c r="BB18" s="39">
        <f t="shared" ca="1" si="7"/>
        <v>3.3999999999999995</v>
      </c>
      <c r="BC18" s="55" t="s">
        <v>151</v>
      </c>
      <c r="BD18" s="1"/>
      <c r="BG18" s="32">
        <f ca="1">IFERROR(VLOOKUP(BG$6,Settings!$J$18:$AJ$32,
IF($K18=INVEST_1,8,IF($K18=INVEST_2,13,IF($K18=INVEST_3,18,IF($K18=INVEST_4,23,0)))),FALSE),
"")</f>
        <v>0</v>
      </c>
      <c r="BH18" s="32">
        <f ca="1">IFERROR(VLOOKUP(BH$6,Settings!$J$18:$AJ$32,
IF($K18=INVEST_1,8,IF($K18=INVEST_2,13,IF($K18=INVEST_3,18,IF($K18=INVEST_4,23,0)))),FALSE),
"")</f>
        <v>0.05</v>
      </c>
      <c r="BI18" s="32">
        <f ca="1">IFERROR(VLOOKUP(BI$6,Settings!$J$18:$AJ$32,
IF($K18=INVEST_1,8,IF($K18=INVEST_2,13,IF($K18=INVEST_3,18,IF($K18=INVEST_4,23,0)))),FALSE),
"")</f>
        <v>0.35</v>
      </c>
      <c r="BJ18" s="32">
        <f ca="1">IFERROR(VLOOKUP(BJ$6,Settings!$J$18:$AJ$32,
IF($K18=INVEST_1,8,IF($K18=INVEST_2,13,IF($K18=INVEST_3,18,IF($K18=INVEST_4,23,0)))),FALSE),
"")</f>
        <v>0.25</v>
      </c>
      <c r="BK18" s="32">
        <f ca="1">IFERROR(VLOOKUP(BK$6,Settings!$J$18:$AJ$32,
IF($K18=INVEST_1,8,IF($K18=INVEST_2,13,IF($K18=INVEST_3,18,IF($K18=INVEST_4,23,0)))),FALSE),
"")</f>
        <v>0.15</v>
      </c>
      <c r="BL18" s="32">
        <f ca="1">IFERROR(VLOOKUP(BL$6,Settings!$J$18:$AJ$32,
IF($K18=INVEST_1,8,IF($K18=INVEST_2,13,IF($K18=INVEST_3,18,IF($K18=INVEST_4,23,0)))),FALSE),
"")</f>
        <v>0.05</v>
      </c>
      <c r="BM18" s="32">
        <f ca="1">IFERROR(VLOOKUP(BM$6,Settings!$J$18:$AJ$32,
IF($K18=INVEST_1,8,IF($K18=INVEST_2,13,IF($K18=INVEST_3,18,IF($K18=INVEST_4,23,0)))),FALSE),
"")</f>
        <v>0.15</v>
      </c>
      <c r="BN18" s="32" t="str">
        <f ca="1">IFERROR(VLOOKUP(BN$6,Settings!$J$18:$AJ$32,
IF($K18=INVEST_1,8,IF($K18=INVEST_2,13,IF($K18=INVEST_3,18,IF($K18=INVEST_4,23,0)))),FALSE),
"")</f>
        <v/>
      </c>
      <c r="BO18" s="32" t="str">
        <f ca="1">IFERROR(VLOOKUP(BO$6,Settings!$J$18:$AJ$32,
IF($K18=INVEST_1,8,IF($K18=INVEST_2,13,IF($K18=INVEST_3,18,IF($K18=INVEST_4,23,0)))),FALSE),
"")</f>
        <v/>
      </c>
      <c r="BP18" s="32" t="str">
        <f ca="1">IFERROR(VLOOKUP(BP$6,Settings!$J$18:$AJ$32,
IF($K18=INVEST_1,8,IF($K18=INVEST_2,13,IF($K18=INVEST_3,18,IF($K18=INVEST_4,23,0)))),FALSE),
"")</f>
        <v/>
      </c>
      <c r="BQ18" s="32" t="str">
        <f ca="1">IFERROR(VLOOKUP(BQ$6,Settings!$J$18:$AJ$32,
IF($K18=INVEST_1,8,IF($K18=INVEST_2,13,IF($K18=INVEST_3,18,IF($K18=INVEST_4,23,0)))),FALSE),
"")</f>
        <v/>
      </c>
      <c r="BR18" s="32" t="str">
        <f ca="1">IFERROR(VLOOKUP(BR$6,Settings!$J$18:$AJ$32,
IF($K18=INVEST_1,8,IF($K18=INVEST_2,13,IF($K18=INVEST_3,18,IF($K18=INVEST_4,23,0)))),FALSE),
"")</f>
        <v/>
      </c>
      <c r="BS18" s="32" t="str">
        <f ca="1">IFERROR(VLOOKUP(BS$6,Settings!$J$18:$AJ$32,
IF($K18=INVEST_1,8,IF($K18=INVEST_2,13,IF($K18=INVEST_3,18,IF($K18=INVEST_4,23,0)))),FALSE),
"")</f>
        <v/>
      </c>
      <c r="BT18" s="32" t="str">
        <f ca="1">IFERROR(VLOOKUP(BT$6,Settings!$J$18:$AJ$32,
IF($K18=INVEST_1,8,IF($K18=INVEST_2,13,IF($K18=INVEST_3,18,IF($K18=INVEST_4,23,0)))),FALSE),
"")</f>
        <v/>
      </c>
      <c r="BU18" s="33" t="str">
        <f ca="1">IFERROR(VLOOKUP(BU$6,Settings!$J$18:$AJ$32,
IF($K18=INVEST_1,8,IF($K18=INVEST_2,13,IF($K18=INVEST_3,18,IF($K18=INVEST_4,23,0)))),FALSE),
"")</f>
        <v/>
      </c>
      <c r="BW18" s="34">
        <f ca="1">IFERROR(VLOOKUP(BW$6,Settings!$J$38:$AJ$52,
IF($K18=INVEST_1,8,IF($K18=INVEST_2,13,IF($K18=INVEST_3,18,IF($K18=INVEST_4,23,0)))),FALSE),
"")</f>
        <v>0.1</v>
      </c>
      <c r="BX18" s="32">
        <f ca="1">IFERROR(VLOOKUP(BX$6,Settings!$J$38:$AJ$52,
IF($K18=INVEST_1,8,IF($K18=INVEST_2,13,IF($K18=INVEST_3,18,IF($K18=INVEST_4,23,0)))),FALSE),
"")</f>
        <v>0.2</v>
      </c>
      <c r="BY18" s="32">
        <f ca="1">IFERROR(VLOOKUP(BY$6,Settings!$J$38:$AJ$52,
IF($K18=INVEST_1,8,IF($K18=INVEST_2,13,IF($K18=INVEST_3,18,IF($K18=INVEST_4,23,0)))),FALSE),
"")</f>
        <v>0.1</v>
      </c>
      <c r="BZ18" s="32">
        <f ca="1">IFERROR(VLOOKUP(BZ$6,Settings!$J$38:$AJ$52,
IF($K18=INVEST_1,8,IF($K18=INVEST_2,13,IF($K18=INVEST_3,18,IF($K18=INVEST_4,23,0)))),FALSE),
"")</f>
        <v>0.1</v>
      </c>
      <c r="CA18" s="32">
        <f ca="1">IFERROR(VLOOKUP(CA$6,Settings!$J$38:$AJ$52,
IF($K18=INVEST_1,8,IF($K18=INVEST_2,13,IF($K18=INVEST_3,18,IF($K18=INVEST_4,23,0)))),FALSE),
"")</f>
        <v>0.1</v>
      </c>
      <c r="CB18" s="32">
        <f ca="1">IFERROR(VLOOKUP(CB$6,Settings!$J$38:$AJ$52,
IF($K18=INVEST_1,8,IF($K18=INVEST_2,13,IF($K18=INVEST_3,18,IF($K18=INVEST_4,23,0)))),FALSE),
"")</f>
        <v>0.3</v>
      </c>
      <c r="CC18" s="32">
        <f ca="1">IFERROR(VLOOKUP(CC$6,Settings!$J$38:$AJ$52,
IF($K18=INVEST_1,8,IF($K18=INVEST_2,13,IF($K18=INVEST_3,18,IF($K18=INVEST_4,23,0)))),FALSE),
"")</f>
        <v>0.1</v>
      </c>
      <c r="CD18" s="32" t="str">
        <f ca="1">IFERROR(VLOOKUP(CD$6,Settings!$J$38:$AJ$52,
IF($K18=INVEST_1,8,IF($K18=INVEST_2,13,IF($K18=INVEST_3,18,IF($K18=INVEST_4,23,0)))),FALSE),
"")</f>
        <v/>
      </c>
      <c r="CE18" s="32" t="str">
        <f ca="1">IFERROR(VLOOKUP(CE$6,Settings!$J$38:$AJ$52,
IF($K18=INVEST_1,8,IF($K18=INVEST_2,13,IF($K18=INVEST_3,18,IF($K18=INVEST_4,23,0)))),FALSE),
"")</f>
        <v/>
      </c>
      <c r="CF18" s="32" t="str">
        <f ca="1">IFERROR(VLOOKUP(CF$6,Settings!$J$38:$AJ$52,
IF($K18=INVEST_1,8,IF($K18=INVEST_2,13,IF($K18=INVEST_3,18,IF($K18=INVEST_4,23,0)))),FALSE),
"")</f>
        <v/>
      </c>
      <c r="CG18" s="32" t="str">
        <f ca="1">IFERROR(VLOOKUP(CG$6,Settings!$J$38:$AJ$52,
IF($K18=INVEST_1,8,IF($K18=INVEST_2,13,IF($K18=INVEST_3,18,IF($K18=INVEST_4,23,0)))),FALSE),
"")</f>
        <v/>
      </c>
      <c r="CH18" s="32" t="str">
        <f ca="1">IFERROR(VLOOKUP(CH$6,Settings!$J$38:$AJ$52,
IF($K18=INVEST_1,8,IF($K18=INVEST_2,13,IF($K18=INVEST_3,18,IF($K18=INVEST_4,23,0)))),FALSE),
"")</f>
        <v/>
      </c>
      <c r="CI18" s="32" t="str">
        <f ca="1">IFERROR(VLOOKUP(CI$6,Settings!$J$38:$AJ$52,
IF($K18=INVEST_1,8,IF($K18=INVEST_2,13,IF($K18=INVEST_3,18,IF($K18=INVEST_4,23,0)))),FALSE),
"")</f>
        <v/>
      </c>
      <c r="CJ18" s="32" t="str">
        <f ca="1">IFERROR(VLOOKUP(CJ$6,Settings!$J$38:$AJ$52,
IF($K18=INVEST_1,8,IF($K18=INVEST_2,13,IF($K18=INVEST_3,18,IF($K18=INVEST_4,23,0)))),FALSE),
"")</f>
        <v/>
      </c>
      <c r="CK18" s="32" t="str">
        <f ca="1">IFERROR(VLOOKUP(CK$6,Settings!$J$38:$AJ$52,
IF($K18=INVEST_1,8,IF($K18=INVEST_2,13,IF($K18=INVEST_3,18,IF($K18=INVEST_4,23,0)))),FALSE),
"")</f>
        <v/>
      </c>
    </row>
    <row r="19" spans="1:89" s="2" customFormat="1">
      <c r="A19" s="15" t="str">
        <f>IF($BC19="Y","ProjY"&amp;COUNTIF($BC$8:$BC19,"Y"),"")</f>
        <v>ProjY12</v>
      </c>
      <c r="B19" s="1"/>
      <c r="C19" s="56">
        <f t="shared" si="8"/>
        <v>12</v>
      </c>
      <c r="D19" s="89" t="s">
        <v>157</v>
      </c>
      <c r="E19" s="86"/>
      <c r="F19" s="86"/>
      <c r="G19" s="86"/>
      <c r="H19" s="86"/>
      <c r="I19" s="86"/>
      <c r="J19" s="87"/>
      <c r="K19" s="110" t="s">
        <v>93</v>
      </c>
      <c r="L19" s="110"/>
      <c r="M19" s="110"/>
      <c r="N19" s="110"/>
      <c r="O19" s="110"/>
      <c r="P19" s="115">
        <v>100000</v>
      </c>
      <c r="Q19" s="115"/>
      <c r="R19" s="115"/>
      <c r="S19" s="111">
        <v>100000</v>
      </c>
      <c r="T19" s="112"/>
      <c r="U19" s="113"/>
      <c r="V19" s="38">
        <v>1</v>
      </c>
      <c r="W19" s="37">
        <v>3</v>
      </c>
      <c r="X19" s="37">
        <v>3</v>
      </c>
      <c r="Y19" s="37">
        <v>3</v>
      </c>
      <c r="Z19" s="37">
        <v>3</v>
      </c>
      <c r="AA19" s="37">
        <v>3</v>
      </c>
      <c r="AB19" s="37">
        <v>3</v>
      </c>
      <c r="AC19" s="38"/>
      <c r="AD19" s="38"/>
      <c r="AE19" s="38"/>
      <c r="AF19" s="38"/>
      <c r="AG19" s="38"/>
      <c r="AH19" s="38"/>
      <c r="AI19" s="38"/>
      <c r="AJ19" s="58"/>
      <c r="AK19" s="59">
        <f t="shared" ca="1" si="5"/>
        <v>2.9</v>
      </c>
      <c r="AL19" s="36">
        <v>3</v>
      </c>
      <c r="AM19" s="36">
        <v>1</v>
      </c>
      <c r="AN19" s="36">
        <v>1</v>
      </c>
      <c r="AO19" s="36">
        <v>1</v>
      </c>
      <c r="AP19" s="36">
        <v>1</v>
      </c>
      <c r="AQ19" s="36">
        <v>3</v>
      </c>
      <c r="AR19" s="36">
        <v>1</v>
      </c>
      <c r="AS19" s="36"/>
      <c r="AT19" s="36"/>
      <c r="AU19" s="36"/>
      <c r="AV19" s="36"/>
      <c r="AW19" s="36"/>
      <c r="AX19" s="36"/>
      <c r="AY19" s="36"/>
      <c r="AZ19" s="36"/>
      <c r="BA19" s="59">
        <f t="shared" ca="1" si="6"/>
        <v>1.7000000000000002</v>
      </c>
      <c r="BB19" s="39">
        <f t="shared" ca="1" si="7"/>
        <v>2.2999999999999998</v>
      </c>
      <c r="BC19" s="55" t="s">
        <v>151</v>
      </c>
      <c r="BD19" s="1"/>
      <c r="BG19" s="32">
        <f ca="1">IFERROR(VLOOKUP(BG$6,Settings!$J$18:$AJ$32,
IF($K19=INVEST_1,8,IF($K19=INVEST_2,13,IF($K19=INVEST_3,18,IF($K19=INVEST_4,23,0)))),FALSE),
"")</f>
        <v>0.05</v>
      </c>
      <c r="BH19" s="32">
        <f ca="1">IFERROR(VLOOKUP(BH$6,Settings!$J$18:$AJ$32,
IF($K19=INVEST_1,8,IF($K19=INVEST_2,13,IF($K19=INVEST_3,18,IF($K19=INVEST_4,23,0)))),FALSE),
"")</f>
        <v>0.05</v>
      </c>
      <c r="BI19" s="32">
        <f ca="1">IFERROR(VLOOKUP(BI$6,Settings!$J$18:$AJ$32,
IF($K19=INVEST_1,8,IF($K19=INVEST_2,13,IF($K19=INVEST_3,18,IF($K19=INVEST_4,23,0)))),FALSE),
"")</f>
        <v>0.05</v>
      </c>
      <c r="BJ19" s="32">
        <f ca="1">IFERROR(VLOOKUP(BJ$6,Settings!$J$18:$AJ$32,
IF($K19=INVEST_1,8,IF($K19=INVEST_2,13,IF($K19=INVEST_3,18,IF($K19=INVEST_4,23,0)))),FALSE),
"")</f>
        <v>0.05</v>
      </c>
      <c r="BK19" s="32">
        <f ca="1">IFERROR(VLOOKUP(BK$6,Settings!$J$18:$AJ$32,
IF($K19=INVEST_1,8,IF($K19=INVEST_2,13,IF($K19=INVEST_3,18,IF($K19=INVEST_4,23,0)))),FALSE),
"")</f>
        <v>0.05</v>
      </c>
      <c r="BL19" s="32">
        <f ca="1">IFERROR(VLOOKUP(BL$6,Settings!$J$18:$AJ$32,
IF($K19=INVEST_1,8,IF($K19=INVEST_2,13,IF($K19=INVEST_3,18,IF($K19=INVEST_4,23,0)))),FALSE),
"")</f>
        <v>0.45</v>
      </c>
      <c r="BM19" s="32">
        <f ca="1">IFERROR(VLOOKUP(BM$6,Settings!$J$18:$AJ$32,
IF($K19=INVEST_1,8,IF($K19=INVEST_2,13,IF($K19=INVEST_3,18,IF($K19=INVEST_4,23,0)))),FALSE),
"")</f>
        <v>0.3</v>
      </c>
      <c r="BN19" s="32" t="str">
        <f ca="1">IFERROR(VLOOKUP(BN$6,Settings!$J$18:$AJ$32,
IF($K19=INVEST_1,8,IF($K19=INVEST_2,13,IF($K19=INVEST_3,18,IF($K19=INVEST_4,23,0)))),FALSE),
"")</f>
        <v/>
      </c>
      <c r="BO19" s="32" t="str">
        <f ca="1">IFERROR(VLOOKUP(BO$6,Settings!$J$18:$AJ$32,
IF($K19=INVEST_1,8,IF($K19=INVEST_2,13,IF($K19=INVEST_3,18,IF($K19=INVEST_4,23,0)))),FALSE),
"")</f>
        <v/>
      </c>
      <c r="BP19" s="32" t="str">
        <f ca="1">IFERROR(VLOOKUP(BP$6,Settings!$J$18:$AJ$32,
IF($K19=INVEST_1,8,IF($K19=INVEST_2,13,IF($K19=INVEST_3,18,IF($K19=INVEST_4,23,0)))),FALSE),
"")</f>
        <v/>
      </c>
      <c r="BQ19" s="32" t="str">
        <f ca="1">IFERROR(VLOOKUP(BQ$6,Settings!$J$18:$AJ$32,
IF($K19=INVEST_1,8,IF($K19=INVEST_2,13,IF($K19=INVEST_3,18,IF($K19=INVEST_4,23,0)))),FALSE),
"")</f>
        <v/>
      </c>
      <c r="BR19" s="32" t="str">
        <f ca="1">IFERROR(VLOOKUP(BR$6,Settings!$J$18:$AJ$32,
IF($K19=INVEST_1,8,IF($K19=INVEST_2,13,IF($K19=INVEST_3,18,IF($K19=INVEST_4,23,0)))),FALSE),
"")</f>
        <v/>
      </c>
      <c r="BS19" s="32" t="str">
        <f ca="1">IFERROR(VLOOKUP(BS$6,Settings!$J$18:$AJ$32,
IF($K19=INVEST_1,8,IF($K19=INVEST_2,13,IF($K19=INVEST_3,18,IF($K19=INVEST_4,23,0)))),FALSE),
"")</f>
        <v/>
      </c>
      <c r="BT19" s="32" t="str">
        <f ca="1">IFERROR(VLOOKUP(BT$6,Settings!$J$18:$AJ$32,
IF($K19=INVEST_1,8,IF($K19=INVEST_2,13,IF($K19=INVEST_3,18,IF($K19=INVEST_4,23,0)))),FALSE),
"")</f>
        <v/>
      </c>
      <c r="BU19" s="33" t="str">
        <f ca="1">IFERROR(VLOOKUP(BU$6,Settings!$J$18:$AJ$32,
IF($K19=INVEST_1,8,IF($K19=INVEST_2,13,IF($K19=INVEST_3,18,IF($K19=INVEST_4,23,0)))),FALSE),
"")</f>
        <v/>
      </c>
      <c r="BW19" s="34">
        <f ca="1">IFERROR(VLOOKUP(BW$6,Settings!$J$38:$AJ$52,
IF($K19=INVEST_1,8,IF($K19=INVEST_2,13,IF($K19=INVEST_3,18,IF($K19=INVEST_4,23,0)))),FALSE),
"")</f>
        <v>0.05</v>
      </c>
      <c r="BX19" s="32">
        <f ca="1">IFERROR(VLOOKUP(BX$6,Settings!$J$38:$AJ$52,
IF($K19=INVEST_1,8,IF($K19=INVEST_2,13,IF($K19=INVEST_3,18,IF($K19=INVEST_4,23,0)))),FALSE),
"")</f>
        <v>0.2</v>
      </c>
      <c r="BY19" s="32">
        <f ca="1">IFERROR(VLOOKUP(BY$6,Settings!$J$38:$AJ$52,
IF($K19=INVEST_1,8,IF($K19=INVEST_2,13,IF($K19=INVEST_3,18,IF($K19=INVEST_4,23,0)))),FALSE),
"")</f>
        <v>0.1</v>
      </c>
      <c r="BZ19" s="32">
        <f ca="1">IFERROR(VLOOKUP(BZ$6,Settings!$J$38:$AJ$52,
IF($K19=INVEST_1,8,IF($K19=INVEST_2,13,IF($K19=INVEST_3,18,IF($K19=INVEST_4,23,0)))),FALSE),
"")</f>
        <v>0.1</v>
      </c>
      <c r="CA19" s="32">
        <f ca="1">IFERROR(VLOOKUP(CA$6,Settings!$J$38:$AJ$52,
IF($K19=INVEST_1,8,IF($K19=INVEST_2,13,IF($K19=INVEST_3,18,IF($K19=INVEST_4,23,0)))),FALSE),
"")</f>
        <v>0.15</v>
      </c>
      <c r="CB19" s="32">
        <f ca="1">IFERROR(VLOOKUP(CB$6,Settings!$J$38:$AJ$52,
IF($K19=INVEST_1,8,IF($K19=INVEST_2,13,IF($K19=INVEST_3,18,IF($K19=INVEST_4,23,0)))),FALSE),
"")</f>
        <v>0.3</v>
      </c>
      <c r="CC19" s="32">
        <f ca="1">IFERROR(VLOOKUP(CC$6,Settings!$J$38:$AJ$52,
IF($K19=INVEST_1,8,IF($K19=INVEST_2,13,IF($K19=INVEST_3,18,IF($K19=INVEST_4,23,0)))),FALSE),
"")</f>
        <v>0.1</v>
      </c>
      <c r="CD19" s="32" t="str">
        <f ca="1">IFERROR(VLOOKUP(CD$6,Settings!$J$38:$AJ$52,
IF($K19=INVEST_1,8,IF($K19=INVEST_2,13,IF($K19=INVEST_3,18,IF($K19=INVEST_4,23,0)))),FALSE),
"")</f>
        <v/>
      </c>
      <c r="CE19" s="32" t="str">
        <f ca="1">IFERROR(VLOOKUP(CE$6,Settings!$J$38:$AJ$52,
IF($K19=INVEST_1,8,IF($K19=INVEST_2,13,IF($K19=INVEST_3,18,IF($K19=INVEST_4,23,0)))),FALSE),
"")</f>
        <v/>
      </c>
      <c r="CF19" s="32" t="str">
        <f ca="1">IFERROR(VLOOKUP(CF$6,Settings!$J$38:$AJ$52,
IF($K19=INVEST_1,8,IF($K19=INVEST_2,13,IF($K19=INVEST_3,18,IF($K19=INVEST_4,23,0)))),FALSE),
"")</f>
        <v/>
      </c>
      <c r="CG19" s="32" t="str">
        <f ca="1">IFERROR(VLOOKUP(CG$6,Settings!$J$38:$AJ$52,
IF($K19=INVEST_1,8,IF($K19=INVEST_2,13,IF($K19=INVEST_3,18,IF($K19=INVEST_4,23,0)))),FALSE),
"")</f>
        <v/>
      </c>
      <c r="CH19" s="32" t="str">
        <f ca="1">IFERROR(VLOOKUP(CH$6,Settings!$J$38:$AJ$52,
IF($K19=INVEST_1,8,IF($K19=INVEST_2,13,IF($K19=INVEST_3,18,IF($K19=INVEST_4,23,0)))),FALSE),
"")</f>
        <v/>
      </c>
      <c r="CI19" s="32" t="str">
        <f ca="1">IFERROR(VLOOKUP(CI$6,Settings!$J$38:$AJ$52,
IF($K19=INVEST_1,8,IF($K19=INVEST_2,13,IF($K19=INVEST_3,18,IF($K19=INVEST_4,23,0)))),FALSE),
"")</f>
        <v/>
      </c>
      <c r="CJ19" s="32" t="str">
        <f ca="1">IFERROR(VLOOKUP(CJ$6,Settings!$J$38:$AJ$52,
IF($K19=INVEST_1,8,IF($K19=INVEST_2,13,IF($K19=INVEST_3,18,IF($K19=INVEST_4,23,0)))),FALSE),
"")</f>
        <v/>
      </c>
      <c r="CK19" s="32" t="str">
        <f ca="1">IFERROR(VLOOKUP(CK$6,Settings!$J$38:$AJ$52,
IF($K19=INVEST_1,8,IF($K19=INVEST_2,13,IF($K19=INVEST_3,18,IF($K19=INVEST_4,23,0)))),FALSE),
"")</f>
        <v/>
      </c>
    </row>
    <row r="20" spans="1:89" s="2" customFormat="1">
      <c r="A20" s="15" t="str">
        <f>IF($BC20="Y","ProjY"&amp;COUNTIF($BC$8:$BC20,"Y"),"")</f>
        <v>ProjY13</v>
      </c>
      <c r="B20" s="1"/>
      <c r="C20" s="56">
        <f t="shared" si="8"/>
        <v>13</v>
      </c>
      <c r="D20" s="85" t="s">
        <v>158</v>
      </c>
      <c r="E20" s="82"/>
      <c r="F20" s="82"/>
      <c r="G20" s="82"/>
      <c r="H20" s="82"/>
      <c r="I20" s="82"/>
      <c r="J20" s="82"/>
      <c r="K20" s="110" t="s">
        <v>126</v>
      </c>
      <c r="L20" s="110"/>
      <c r="M20" s="110"/>
      <c r="N20" s="110"/>
      <c r="O20" s="110"/>
      <c r="P20" s="115">
        <v>200000</v>
      </c>
      <c r="Q20" s="115"/>
      <c r="R20" s="115"/>
      <c r="S20" s="111">
        <v>100000</v>
      </c>
      <c r="T20" s="112"/>
      <c r="U20" s="113"/>
      <c r="V20" s="38">
        <v>5</v>
      </c>
      <c r="W20" s="38">
        <v>3</v>
      </c>
      <c r="X20" s="38">
        <v>5</v>
      </c>
      <c r="Y20" s="38">
        <v>3</v>
      </c>
      <c r="Z20" s="38">
        <v>3</v>
      </c>
      <c r="AA20" s="38">
        <v>3</v>
      </c>
      <c r="AB20" s="38">
        <v>3</v>
      </c>
      <c r="AC20" s="38"/>
      <c r="AD20" s="38"/>
      <c r="AE20" s="38"/>
      <c r="AF20" s="38"/>
      <c r="AG20" s="38"/>
      <c r="AH20" s="38"/>
      <c r="AI20" s="38"/>
      <c r="AJ20" s="58"/>
      <c r="AK20" s="59">
        <f ca="1">SUMPRODUCT($V20:$AJ20,$BG20:$BU20)</f>
        <v>3.5</v>
      </c>
      <c r="AL20" s="36">
        <v>3</v>
      </c>
      <c r="AM20" s="36">
        <v>1</v>
      </c>
      <c r="AN20" s="36">
        <v>1</v>
      </c>
      <c r="AO20" s="36">
        <v>3</v>
      </c>
      <c r="AP20" s="36">
        <v>3</v>
      </c>
      <c r="AQ20" s="36">
        <v>3</v>
      </c>
      <c r="AR20" s="36">
        <v>3</v>
      </c>
      <c r="AS20" s="36"/>
      <c r="AT20" s="36"/>
      <c r="AU20" s="36"/>
      <c r="AV20" s="36"/>
      <c r="AW20" s="36"/>
      <c r="AX20" s="36"/>
      <c r="AY20" s="36"/>
      <c r="AZ20" s="36"/>
      <c r="BA20" s="59">
        <f ca="1">SUMPRODUCT($AL20:$AZ20,$BW20:$CK20)</f>
        <v>2.4000000000000004</v>
      </c>
      <c r="BB20" s="39">
        <f t="shared" ca="1" si="7"/>
        <v>2.95</v>
      </c>
      <c r="BC20" s="55" t="s">
        <v>151</v>
      </c>
      <c r="BD20" s="1"/>
      <c r="BG20" s="32">
        <f ca="1">IFERROR(VLOOKUP(BG$6,Settings!$J$18:$AJ$32,
IF($K20=INVEST_1,8,IF($K20=INVEST_2,13,IF($K20=INVEST_3,18,IF($K20=INVEST_4,23,0)))),FALSE),
"")</f>
        <v>0.05</v>
      </c>
      <c r="BH20" s="32">
        <f ca="1">IFERROR(VLOOKUP(BH$6,Settings!$J$18:$AJ$32,
IF($K20=INVEST_1,8,IF($K20=INVEST_2,13,IF($K20=INVEST_3,18,IF($K20=INVEST_4,23,0)))),FALSE),
"")</f>
        <v>0.25</v>
      </c>
      <c r="BI20" s="32">
        <f ca="1">IFERROR(VLOOKUP(BI$6,Settings!$J$18:$AJ$32,
IF($K20=INVEST_1,8,IF($K20=INVEST_2,13,IF($K20=INVEST_3,18,IF($K20=INVEST_4,23,0)))),FALSE),
"")</f>
        <v>0.2</v>
      </c>
      <c r="BJ20" s="32">
        <f ca="1">IFERROR(VLOOKUP(BJ$6,Settings!$J$18:$AJ$32,
IF($K20=INVEST_1,8,IF($K20=INVEST_2,13,IF($K20=INVEST_3,18,IF($K20=INVEST_4,23,0)))),FALSE),
"")</f>
        <v>0.1</v>
      </c>
      <c r="BK20" s="32">
        <f ca="1">IFERROR(VLOOKUP(BK$6,Settings!$J$18:$AJ$32,
IF($K20=INVEST_1,8,IF($K20=INVEST_2,13,IF($K20=INVEST_3,18,IF($K20=INVEST_4,23,0)))),FALSE),
"")</f>
        <v>0.15</v>
      </c>
      <c r="BL20" s="32">
        <f ca="1">IFERROR(VLOOKUP(BL$6,Settings!$J$18:$AJ$32,
IF($K20=INVEST_1,8,IF($K20=INVEST_2,13,IF($K20=INVEST_3,18,IF($K20=INVEST_4,23,0)))),FALSE),
"")</f>
        <v>0.1</v>
      </c>
      <c r="BM20" s="32">
        <f ca="1">IFERROR(VLOOKUP(BM$6,Settings!$J$18:$AJ$32,
IF($K20=INVEST_1,8,IF($K20=INVEST_2,13,IF($K20=INVEST_3,18,IF($K20=INVEST_4,23,0)))),FALSE),
"")</f>
        <v>0.15</v>
      </c>
      <c r="BN20" s="32" t="str">
        <f ca="1">IFERROR(VLOOKUP(BN$6,Settings!$J$18:$AJ$32,
IF($K20=INVEST_1,8,IF($K20=INVEST_2,13,IF($K20=INVEST_3,18,IF($K20=INVEST_4,23,0)))),FALSE),
"")</f>
        <v/>
      </c>
      <c r="BO20" s="32" t="str">
        <f ca="1">IFERROR(VLOOKUP(BO$6,Settings!$J$18:$AJ$32,
IF($K20=INVEST_1,8,IF($K20=INVEST_2,13,IF($K20=INVEST_3,18,IF($K20=INVEST_4,23,0)))),FALSE),
"")</f>
        <v/>
      </c>
      <c r="BP20" s="32" t="str">
        <f ca="1">IFERROR(VLOOKUP(BP$6,Settings!$J$18:$AJ$32,
IF($K20=INVEST_1,8,IF($K20=INVEST_2,13,IF($K20=INVEST_3,18,IF($K20=INVEST_4,23,0)))),FALSE),
"")</f>
        <v/>
      </c>
      <c r="BQ20" s="32" t="str">
        <f ca="1">IFERROR(VLOOKUP(BQ$6,Settings!$J$18:$AJ$32,
IF($K20=INVEST_1,8,IF($K20=INVEST_2,13,IF($K20=INVEST_3,18,IF($K20=INVEST_4,23,0)))),FALSE),
"")</f>
        <v/>
      </c>
      <c r="BR20" s="32" t="str">
        <f ca="1">IFERROR(VLOOKUP(BR$6,Settings!$J$18:$AJ$32,
IF($K20=INVEST_1,8,IF($K20=INVEST_2,13,IF($K20=INVEST_3,18,IF($K20=INVEST_4,23,0)))),FALSE),
"")</f>
        <v/>
      </c>
      <c r="BS20" s="32" t="str">
        <f ca="1">IFERROR(VLOOKUP(BS$6,Settings!$J$18:$AJ$32,
IF($K20=INVEST_1,8,IF($K20=INVEST_2,13,IF($K20=INVEST_3,18,IF($K20=INVEST_4,23,0)))),FALSE),
"")</f>
        <v/>
      </c>
      <c r="BT20" s="32" t="str">
        <f ca="1">IFERROR(VLOOKUP(BT$6,Settings!$J$18:$AJ$32,
IF($K20=INVEST_1,8,IF($K20=INVEST_2,13,IF($K20=INVEST_3,18,IF($K20=INVEST_4,23,0)))),FALSE),
"")</f>
        <v/>
      </c>
      <c r="BU20" s="33" t="str">
        <f ca="1">IFERROR(VLOOKUP(BU$6,Settings!$J$18:$AJ$32,
IF($K20=INVEST_1,8,IF($K20=INVEST_2,13,IF($K20=INVEST_3,18,IF($K20=INVEST_4,23,0)))),FALSE),
"")</f>
        <v/>
      </c>
      <c r="BW20" s="34">
        <f ca="1">IFERROR(VLOOKUP(BW$6,Settings!$J$38:$AJ$52,
IF($K20=INVEST_1,8,IF($K20=INVEST_2,13,IF($K20=INVEST_3,18,IF($K20=INVEST_4,23,0)))),FALSE),
"")</f>
        <v>0.1</v>
      </c>
      <c r="BX20" s="32">
        <f ca="1">IFERROR(VLOOKUP(BX$6,Settings!$J$38:$AJ$52,
IF($K20=INVEST_1,8,IF($K20=INVEST_2,13,IF($K20=INVEST_3,18,IF($K20=INVEST_4,23,0)))),FALSE),
"")</f>
        <v>0.2</v>
      </c>
      <c r="BY20" s="32">
        <f ca="1">IFERROR(VLOOKUP(BY$6,Settings!$J$38:$AJ$52,
IF($K20=INVEST_1,8,IF($K20=INVEST_2,13,IF($K20=INVEST_3,18,IF($K20=INVEST_4,23,0)))),FALSE),
"")</f>
        <v>0.1</v>
      </c>
      <c r="BZ20" s="32">
        <f ca="1">IFERROR(VLOOKUP(BZ$6,Settings!$J$38:$AJ$52,
IF($K20=INVEST_1,8,IF($K20=INVEST_2,13,IF($K20=INVEST_3,18,IF($K20=INVEST_4,23,0)))),FALSE),
"")</f>
        <v>0.1</v>
      </c>
      <c r="CA20" s="32">
        <f ca="1">IFERROR(VLOOKUP(CA$6,Settings!$J$38:$AJ$52,
IF($K20=INVEST_1,8,IF($K20=INVEST_2,13,IF($K20=INVEST_3,18,IF($K20=INVEST_4,23,0)))),FALSE),
"")</f>
        <v>0.1</v>
      </c>
      <c r="CB20" s="32">
        <f ca="1">IFERROR(VLOOKUP(CB$6,Settings!$J$38:$AJ$52,
IF($K20=INVEST_1,8,IF($K20=INVEST_2,13,IF($K20=INVEST_3,18,IF($K20=INVEST_4,23,0)))),FALSE),
"")</f>
        <v>0.3</v>
      </c>
      <c r="CC20" s="32">
        <f ca="1">IFERROR(VLOOKUP(CC$6,Settings!$J$38:$AJ$52,
IF($K20=INVEST_1,8,IF($K20=INVEST_2,13,IF($K20=INVEST_3,18,IF($K20=INVEST_4,23,0)))),FALSE),
"")</f>
        <v>0.1</v>
      </c>
      <c r="CD20" s="32" t="str">
        <f ca="1">IFERROR(VLOOKUP(CD$6,Settings!$J$38:$AJ$52,
IF($K20=INVEST_1,8,IF($K20=INVEST_2,13,IF($K20=INVEST_3,18,IF($K20=INVEST_4,23,0)))),FALSE),
"")</f>
        <v/>
      </c>
      <c r="CE20" s="32" t="str">
        <f ca="1">IFERROR(VLOOKUP(CE$6,Settings!$J$38:$AJ$52,
IF($K20=INVEST_1,8,IF($K20=INVEST_2,13,IF($K20=INVEST_3,18,IF($K20=INVEST_4,23,0)))),FALSE),
"")</f>
        <v/>
      </c>
      <c r="CF20" s="32" t="str">
        <f ca="1">IFERROR(VLOOKUP(CF$6,Settings!$J$38:$AJ$52,
IF($K20=INVEST_1,8,IF($K20=INVEST_2,13,IF($K20=INVEST_3,18,IF($K20=INVEST_4,23,0)))),FALSE),
"")</f>
        <v/>
      </c>
      <c r="CG20" s="32" t="str">
        <f ca="1">IFERROR(VLOOKUP(CG$6,Settings!$J$38:$AJ$52,
IF($K20=INVEST_1,8,IF($K20=INVEST_2,13,IF($K20=INVEST_3,18,IF($K20=INVEST_4,23,0)))),FALSE),
"")</f>
        <v/>
      </c>
      <c r="CH20" s="32" t="str">
        <f ca="1">IFERROR(VLOOKUP(CH$6,Settings!$J$38:$AJ$52,
IF($K20=INVEST_1,8,IF($K20=INVEST_2,13,IF($K20=INVEST_3,18,IF($K20=INVEST_4,23,0)))),FALSE),
"")</f>
        <v/>
      </c>
      <c r="CI20" s="32" t="str">
        <f ca="1">IFERROR(VLOOKUP(CI$6,Settings!$J$38:$AJ$52,
IF($K20=INVEST_1,8,IF($K20=INVEST_2,13,IF($K20=INVEST_3,18,IF($K20=INVEST_4,23,0)))),FALSE),
"")</f>
        <v/>
      </c>
      <c r="CJ20" s="32" t="str">
        <f ca="1">IFERROR(VLOOKUP(CJ$6,Settings!$J$38:$AJ$52,
IF($K20=INVEST_1,8,IF($K20=INVEST_2,13,IF($K20=INVEST_3,18,IF($K20=INVEST_4,23,0)))),FALSE),
"")</f>
        <v/>
      </c>
      <c r="CK20" s="32" t="str">
        <f ca="1">IFERROR(VLOOKUP(CK$6,Settings!$J$38:$AJ$52,
IF($K20=INVEST_1,8,IF($K20=INVEST_2,13,IF($K20=INVEST_3,18,IF($K20=INVEST_4,23,0)))),FALSE),
"")</f>
        <v/>
      </c>
    </row>
    <row r="21" spans="1:89" s="2" customFormat="1">
      <c r="A21" s="15" t="str">
        <f>IF($BC21="Y","ProjY"&amp;COUNTIF($BC$8:$BC21,"Y"),"")</f>
        <v>ProjY14</v>
      </c>
      <c r="B21" s="1"/>
      <c r="C21" s="56">
        <f t="shared" si="8"/>
        <v>14</v>
      </c>
      <c r="D21" s="114" t="s">
        <v>169</v>
      </c>
      <c r="E21" s="114"/>
      <c r="F21" s="114"/>
      <c r="G21" s="114"/>
      <c r="H21" s="114"/>
      <c r="I21" s="114"/>
      <c r="J21" s="114"/>
      <c r="K21" s="110" t="s">
        <v>93</v>
      </c>
      <c r="L21" s="110"/>
      <c r="M21" s="110"/>
      <c r="N21" s="110"/>
      <c r="O21" s="110"/>
      <c r="P21" s="115">
        <v>50000</v>
      </c>
      <c r="Q21" s="115"/>
      <c r="R21" s="115"/>
      <c r="S21" s="111">
        <v>20000</v>
      </c>
      <c r="T21" s="112"/>
      <c r="U21" s="113"/>
      <c r="V21" s="38">
        <v>1</v>
      </c>
      <c r="W21" s="38">
        <v>3</v>
      </c>
      <c r="X21" s="38">
        <v>3</v>
      </c>
      <c r="Y21" s="38">
        <v>1</v>
      </c>
      <c r="Z21" s="38">
        <v>3</v>
      </c>
      <c r="AA21" s="38">
        <v>1</v>
      </c>
      <c r="AB21" s="38">
        <v>1</v>
      </c>
      <c r="AC21" s="38"/>
      <c r="AD21" s="38"/>
      <c r="AE21" s="38"/>
      <c r="AF21" s="38"/>
      <c r="AG21" s="38"/>
      <c r="AH21" s="38"/>
      <c r="AI21" s="38"/>
      <c r="AJ21" s="58"/>
      <c r="AK21" s="59">
        <f t="shared" ca="1" si="5"/>
        <v>1.3</v>
      </c>
      <c r="AL21" s="36">
        <v>1</v>
      </c>
      <c r="AM21" s="36">
        <v>1</v>
      </c>
      <c r="AN21" s="36">
        <v>3</v>
      </c>
      <c r="AO21" s="36">
        <v>3</v>
      </c>
      <c r="AP21" s="36">
        <v>1</v>
      </c>
      <c r="AQ21" s="36">
        <v>3</v>
      </c>
      <c r="AR21" s="36">
        <v>5</v>
      </c>
      <c r="AS21" s="36"/>
      <c r="AT21" s="36"/>
      <c r="AU21" s="36"/>
      <c r="AV21" s="36"/>
      <c r="AW21" s="36"/>
      <c r="AX21" s="36"/>
      <c r="AY21" s="36"/>
      <c r="AZ21" s="36"/>
      <c r="BA21" s="59">
        <f t="shared" ca="1" si="6"/>
        <v>2.4</v>
      </c>
      <c r="BB21" s="39">
        <f t="shared" ca="1" si="7"/>
        <v>1.85</v>
      </c>
      <c r="BC21" s="55" t="s">
        <v>151</v>
      </c>
      <c r="BD21" s="1"/>
      <c r="BG21" s="32">
        <f ca="1">IFERROR(VLOOKUP(BG$6,Settings!$J$18:$AJ$32,
IF($K21=INVEST_1,8,IF($K21=INVEST_2,13,IF($K21=INVEST_3,18,IF($K21=INVEST_4,23,0)))),FALSE),
"")</f>
        <v>0.05</v>
      </c>
      <c r="BH21" s="32">
        <f ca="1">IFERROR(VLOOKUP(BH$6,Settings!$J$18:$AJ$32,
IF($K21=INVEST_1,8,IF($K21=INVEST_2,13,IF($K21=INVEST_3,18,IF($K21=INVEST_4,23,0)))),FALSE),
"")</f>
        <v>0.05</v>
      </c>
      <c r="BI21" s="32">
        <f ca="1">IFERROR(VLOOKUP(BI$6,Settings!$J$18:$AJ$32,
IF($K21=INVEST_1,8,IF($K21=INVEST_2,13,IF($K21=INVEST_3,18,IF($K21=INVEST_4,23,0)))),FALSE),
"")</f>
        <v>0.05</v>
      </c>
      <c r="BJ21" s="32">
        <f ca="1">IFERROR(VLOOKUP(BJ$6,Settings!$J$18:$AJ$32,
IF($K21=INVEST_1,8,IF($K21=INVEST_2,13,IF($K21=INVEST_3,18,IF($K21=INVEST_4,23,0)))),FALSE),
"")</f>
        <v>0.05</v>
      </c>
      <c r="BK21" s="32">
        <f ca="1">IFERROR(VLOOKUP(BK$6,Settings!$J$18:$AJ$32,
IF($K21=INVEST_1,8,IF($K21=INVEST_2,13,IF($K21=INVEST_3,18,IF($K21=INVEST_4,23,0)))),FALSE),
"")</f>
        <v>0.05</v>
      </c>
      <c r="BL21" s="32">
        <f ca="1">IFERROR(VLOOKUP(BL$6,Settings!$J$18:$AJ$32,
IF($K21=INVEST_1,8,IF($K21=INVEST_2,13,IF($K21=INVEST_3,18,IF($K21=INVEST_4,23,0)))),FALSE),
"")</f>
        <v>0.45</v>
      </c>
      <c r="BM21" s="32">
        <f ca="1">IFERROR(VLOOKUP(BM$6,Settings!$J$18:$AJ$32,
IF($K21=INVEST_1,8,IF($K21=INVEST_2,13,IF($K21=INVEST_3,18,IF($K21=INVEST_4,23,0)))),FALSE),
"")</f>
        <v>0.3</v>
      </c>
      <c r="BN21" s="32" t="str">
        <f ca="1">IFERROR(VLOOKUP(BN$6,Settings!$J$18:$AJ$32,
IF($K21=INVEST_1,8,IF($K21=INVEST_2,13,IF($K21=INVEST_3,18,IF($K21=INVEST_4,23,0)))),FALSE),
"")</f>
        <v/>
      </c>
      <c r="BO21" s="32" t="str">
        <f ca="1">IFERROR(VLOOKUP(BO$6,Settings!$J$18:$AJ$32,
IF($K21=INVEST_1,8,IF($K21=INVEST_2,13,IF($K21=INVEST_3,18,IF($K21=INVEST_4,23,0)))),FALSE),
"")</f>
        <v/>
      </c>
      <c r="BP21" s="32" t="str">
        <f ca="1">IFERROR(VLOOKUP(BP$6,Settings!$J$18:$AJ$32,
IF($K21=INVEST_1,8,IF($K21=INVEST_2,13,IF($K21=INVEST_3,18,IF($K21=INVEST_4,23,0)))),FALSE),
"")</f>
        <v/>
      </c>
      <c r="BQ21" s="32" t="str">
        <f ca="1">IFERROR(VLOOKUP(BQ$6,Settings!$J$18:$AJ$32,
IF($K21=INVEST_1,8,IF($K21=INVEST_2,13,IF($K21=INVEST_3,18,IF($K21=INVEST_4,23,0)))),FALSE),
"")</f>
        <v/>
      </c>
      <c r="BR21" s="32" t="str">
        <f ca="1">IFERROR(VLOOKUP(BR$6,Settings!$J$18:$AJ$32,
IF($K21=INVEST_1,8,IF($K21=INVEST_2,13,IF($K21=INVEST_3,18,IF($K21=INVEST_4,23,0)))),FALSE),
"")</f>
        <v/>
      </c>
      <c r="BS21" s="32" t="str">
        <f ca="1">IFERROR(VLOOKUP(BS$6,Settings!$J$18:$AJ$32,
IF($K21=INVEST_1,8,IF($K21=INVEST_2,13,IF($K21=INVEST_3,18,IF($K21=INVEST_4,23,0)))),FALSE),
"")</f>
        <v/>
      </c>
      <c r="BT21" s="32" t="str">
        <f ca="1">IFERROR(VLOOKUP(BT$6,Settings!$J$18:$AJ$32,
IF($K21=INVEST_1,8,IF($K21=INVEST_2,13,IF($K21=INVEST_3,18,IF($K21=INVEST_4,23,0)))),FALSE),
"")</f>
        <v/>
      </c>
      <c r="BU21" s="33" t="str">
        <f ca="1">IFERROR(VLOOKUP(BU$6,Settings!$J$18:$AJ$32,
IF($K21=INVEST_1,8,IF($K21=INVEST_2,13,IF($K21=INVEST_3,18,IF($K21=INVEST_4,23,0)))),FALSE),
"")</f>
        <v/>
      </c>
      <c r="BW21" s="34">
        <f ca="1">IFERROR(VLOOKUP(BW$6,Settings!$J$38:$AJ$52,
IF($K21=INVEST_1,8,IF($K21=INVEST_2,13,IF($K21=INVEST_3,18,IF($K21=INVEST_4,23,0)))),FALSE),
"")</f>
        <v>0.05</v>
      </c>
      <c r="BX21" s="32">
        <f ca="1">IFERROR(VLOOKUP(BX$6,Settings!$J$38:$AJ$52,
IF($K21=INVEST_1,8,IF($K21=INVEST_2,13,IF($K21=INVEST_3,18,IF($K21=INVEST_4,23,0)))),FALSE),
"")</f>
        <v>0.2</v>
      </c>
      <c r="BY21" s="32">
        <f ca="1">IFERROR(VLOOKUP(BY$6,Settings!$J$38:$AJ$52,
IF($K21=INVEST_1,8,IF($K21=INVEST_2,13,IF($K21=INVEST_3,18,IF($K21=INVEST_4,23,0)))),FALSE),
"")</f>
        <v>0.1</v>
      </c>
      <c r="BZ21" s="32">
        <f ca="1">IFERROR(VLOOKUP(BZ$6,Settings!$J$38:$AJ$52,
IF($K21=INVEST_1,8,IF($K21=INVEST_2,13,IF($K21=INVEST_3,18,IF($K21=INVEST_4,23,0)))),FALSE),
"")</f>
        <v>0.1</v>
      </c>
      <c r="CA21" s="32">
        <f ca="1">IFERROR(VLOOKUP(CA$6,Settings!$J$38:$AJ$52,
IF($K21=INVEST_1,8,IF($K21=INVEST_2,13,IF($K21=INVEST_3,18,IF($K21=INVEST_4,23,0)))),FALSE),
"")</f>
        <v>0.15</v>
      </c>
      <c r="CB21" s="32">
        <f ca="1">IFERROR(VLOOKUP(CB$6,Settings!$J$38:$AJ$52,
IF($K21=INVEST_1,8,IF($K21=INVEST_2,13,IF($K21=INVEST_3,18,IF($K21=INVEST_4,23,0)))),FALSE),
"")</f>
        <v>0.3</v>
      </c>
      <c r="CC21" s="32">
        <f ca="1">IFERROR(VLOOKUP(CC$6,Settings!$J$38:$AJ$52,
IF($K21=INVEST_1,8,IF($K21=INVEST_2,13,IF($K21=INVEST_3,18,IF($K21=INVEST_4,23,0)))),FALSE),
"")</f>
        <v>0.1</v>
      </c>
      <c r="CD21" s="32" t="str">
        <f ca="1">IFERROR(VLOOKUP(CD$6,Settings!$J$38:$AJ$52,
IF($K21=INVEST_1,8,IF($K21=INVEST_2,13,IF($K21=INVEST_3,18,IF($K21=INVEST_4,23,0)))),FALSE),
"")</f>
        <v/>
      </c>
      <c r="CE21" s="32" t="str">
        <f ca="1">IFERROR(VLOOKUP(CE$6,Settings!$J$38:$AJ$52,
IF($K21=INVEST_1,8,IF($K21=INVEST_2,13,IF($K21=INVEST_3,18,IF($K21=INVEST_4,23,0)))),FALSE),
"")</f>
        <v/>
      </c>
      <c r="CF21" s="32" t="str">
        <f ca="1">IFERROR(VLOOKUP(CF$6,Settings!$J$38:$AJ$52,
IF($K21=INVEST_1,8,IF($K21=INVEST_2,13,IF($K21=INVEST_3,18,IF($K21=INVEST_4,23,0)))),FALSE),
"")</f>
        <v/>
      </c>
      <c r="CG21" s="32" t="str">
        <f ca="1">IFERROR(VLOOKUP(CG$6,Settings!$J$38:$AJ$52,
IF($K21=INVEST_1,8,IF($K21=INVEST_2,13,IF($K21=INVEST_3,18,IF($K21=INVEST_4,23,0)))),FALSE),
"")</f>
        <v/>
      </c>
      <c r="CH21" s="32" t="str">
        <f ca="1">IFERROR(VLOOKUP(CH$6,Settings!$J$38:$AJ$52,
IF($K21=INVEST_1,8,IF($K21=INVEST_2,13,IF($K21=INVEST_3,18,IF($K21=INVEST_4,23,0)))),FALSE),
"")</f>
        <v/>
      </c>
      <c r="CI21" s="32" t="str">
        <f ca="1">IFERROR(VLOOKUP(CI$6,Settings!$J$38:$AJ$52,
IF($K21=INVEST_1,8,IF($K21=INVEST_2,13,IF($K21=INVEST_3,18,IF($K21=INVEST_4,23,0)))),FALSE),
"")</f>
        <v/>
      </c>
      <c r="CJ21" s="32" t="str">
        <f ca="1">IFERROR(VLOOKUP(CJ$6,Settings!$J$38:$AJ$52,
IF($K21=INVEST_1,8,IF($K21=INVEST_2,13,IF($K21=INVEST_3,18,IF($K21=INVEST_4,23,0)))),FALSE),
"")</f>
        <v/>
      </c>
      <c r="CK21" s="32" t="str">
        <f ca="1">IFERROR(VLOOKUP(CK$6,Settings!$J$38:$AJ$52,
IF($K21=INVEST_1,8,IF($K21=INVEST_2,13,IF($K21=INVEST_3,18,IF($K21=INVEST_4,23,0)))),FALSE),
"")</f>
        <v/>
      </c>
    </row>
    <row r="22" spans="1:89" s="2" customFormat="1">
      <c r="A22" s="15" t="str">
        <f>IF($BC22="Y","ProjY"&amp;COUNTIF($BC$8:$BC22,"Y"),"")</f>
        <v>ProjY15</v>
      </c>
      <c r="B22" s="1"/>
      <c r="C22" s="56">
        <f t="shared" si="8"/>
        <v>15</v>
      </c>
      <c r="D22" s="114" t="s">
        <v>163</v>
      </c>
      <c r="E22" s="114"/>
      <c r="F22" s="114"/>
      <c r="G22" s="114"/>
      <c r="H22" s="114"/>
      <c r="I22" s="114"/>
      <c r="J22" s="114"/>
      <c r="K22" s="110" t="s">
        <v>92</v>
      </c>
      <c r="L22" s="110"/>
      <c r="M22" s="110"/>
      <c r="N22" s="110"/>
      <c r="O22" s="110"/>
      <c r="P22" s="115">
        <v>250000</v>
      </c>
      <c r="Q22" s="115"/>
      <c r="R22" s="115"/>
      <c r="S22" s="111">
        <v>100000</v>
      </c>
      <c r="T22" s="112"/>
      <c r="U22" s="113"/>
      <c r="V22" s="38">
        <v>1</v>
      </c>
      <c r="W22" s="38">
        <v>3</v>
      </c>
      <c r="X22" s="38">
        <v>5</v>
      </c>
      <c r="Y22" s="38">
        <v>1</v>
      </c>
      <c r="Z22" s="38">
        <v>5</v>
      </c>
      <c r="AA22" s="38">
        <v>5</v>
      </c>
      <c r="AB22" s="38">
        <v>3</v>
      </c>
      <c r="AC22" s="38"/>
      <c r="AD22" s="38"/>
      <c r="AE22" s="38"/>
      <c r="AF22" s="38"/>
      <c r="AG22" s="38"/>
      <c r="AH22" s="38"/>
      <c r="AI22" s="38"/>
      <c r="AJ22" s="58"/>
      <c r="AK22" s="59">
        <f t="shared" ca="1" si="5"/>
        <v>3.5999999999999996</v>
      </c>
      <c r="AL22" s="36">
        <v>3</v>
      </c>
      <c r="AM22" s="36">
        <v>1</v>
      </c>
      <c r="AN22" s="36">
        <v>3</v>
      </c>
      <c r="AO22" s="36">
        <v>1</v>
      </c>
      <c r="AP22" s="36">
        <v>1</v>
      </c>
      <c r="AQ22" s="36">
        <v>1</v>
      </c>
      <c r="AR22" s="36">
        <v>1</v>
      </c>
      <c r="AS22" s="36"/>
      <c r="AT22" s="36"/>
      <c r="AU22" s="36"/>
      <c r="AV22" s="36"/>
      <c r="AW22" s="36"/>
      <c r="AX22" s="36"/>
      <c r="AY22" s="36"/>
      <c r="AZ22" s="36"/>
      <c r="BA22" s="59">
        <f t="shared" ca="1" si="6"/>
        <v>1.4000000000000001</v>
      </c>
      <c r="BB22" s="39">
        <f t="shared" ca="1" si="7"/>
        <v>2.5</v>
      </c>
      <c r="BC22" s="55" t="s">
        <v>151</v>
      </c>
      <c r="BD22" s="1"/>
      <c r="BG22" s="32">
        <f ca="1">IFERROR(VLOOKUP(BG$6,Settings!$J$18:$AJ$32,
IF($K22=INVEST_1,8,IF($K22=INVEST_2,13,IF($K22=INVEST_3,18,IF($K22=INVEST_4,23,0)))),FALSE),
"")</f>
        <v>0</v>
      </c>
      <c r="BH22" s="32">
        <f ca="1">IFERROR(VLOOKUP(BH$6,Settings!$J$18:$AJ$32,
IF($K22=INVEST_1,8,IF($K22=INVEST_2,13,IF($K22=INVEST_3,18,IF($K22=INVEST_4,23,0)))),FALSE),
"")</f>
        <v>0.05</v>
      </c>
      <c r="BI22" s="32">
        <f ca="1">IFERROR(VLOOKUP(BI$6,Settings!$J$18:$AJ$32,
IF($K22=INVEST_1,8,IF($K22=INVEST_2,13,IF($K22=INVEST_3,18,IF($K22=INVEST_4,23,0)))),FALSE),
"")</f>
        <v>0.35</v>
      </c>
      <c r="BJ22" s="32">
        <f ca="1">IFERROR(VLOOKUP(BJ$6,Settings!$J$18:$AJ$32,
IF($K22=INVEST_1,8,IF($K22=INVEST_2,13,IF($K22=INVEST_3,18,IF($K22=INVEST_4,23,0)))),FALSE),
"")</f>
        <v>0.25</v>
      </c>
      <c r="BK22" s="32">
        <f ca="1">IFERROR(VLOOKUP(BK$6,Settings!$J$18:$AJ$32,
IF($K22=INVEST_1,8,IF($K22=INVEST_2,13,IF($K22=INVEST_3,18,IF($K22=INVEST_4,23,0)))),FALSE),
"")</f>
        <v>0.15</v>
      </c>
      <c r="BL22" s="32">
        <f ca="1">IFERROR(VLOOKUP(BL$6,Settings!$J$18:$AJ$32,
IF($K22=INVEST_1,8,IF($K22=INVEST_2,13,IF($K22=INVEST_3,18,IF($K22=INVEST_4,23,0)))),FALSE),
"")</f>
        <v>0.05</v>
      </c>
      <c r="BM22" s="32">
        <f ca="1">IFERROR(VLOOKUP(BM$6,Settings!$J$18:$AJ$32,
IF($K22=INVEST_1,8,IF($K22=INVEST_2,13,IF($K22=INVEST_3,18,IF($K22=INVEST_4,23,0)))),FALSE),
"")</f>
        <v>0.15</v>
      </c>
      <c r="BN22" s="32" t="str">
        <f ca="1">IFERROR(VLOOKUP(BN$6,Settings!$J$18:$AJ$32,
IF($K22=INVEST_1,8,IF($K22=INVEST_2,13,IF($K22=INVEST_3,18,IF($K22=INVEST_4,23,0)))),FALSE),
"")</f>
        <v/>
      </c>
      <c r="BO22" s="32" t="str">
        <f ca="1">IFERROR(VLOOKUP(BO$6,Settings!$J$18:$AJ$32,
IF($K22=INVEST_1,8,IF($K22=INVEST_2,13,IF($K22=INVEST_3,18,IF($K22=INVEST_4,23,0)))),FALSE),
"")</f>
        <v/>
      </c>
      <c r="BP22" s="32" t="str">
        <f ca="1">IFERROR(VLOOKUP(BP$6,Settings!$J$18:$AJ$32,
IF($K22=INVEST_1,8,IF($K22=INVEST_2,13,IF($K22=INVEST_3,18,IF($K22=INVEST_4,23,0)))),FALSE),
"")</f>
        <v/>
      </c>
      <c r="BQ22" s="32" t="str">
        <f ca="1">IFERROR(VLOOKUP(BQ$6,Settings!$J$18:$AJ$32,
IF($K22=INVEST_1,8,IF($K22=INVEST_2,13,IF($K22=INVEST_3,18,IF($K22=INVEST_4,23,0)))),FALSE),
"")</f>
        <v/>
      </c>
      <c r="BR22" s="32" t="str">
        <f ca="1">IFERROR(VLOOKUP(BR$6,Settings!$J$18:$AJ$32,
IF($K22=INVEST_1,8,IF($K22=INVEST_2,13,IF($K22=INVEST_3,18,IF($K22=INVEST_4,23,0)))),FALSE),
"")</f>
        <v/>
      </c>
      <c r="BS22" s="32" t="str">
        <f ca="1">IFERROR(VLOOKUP(BS$6,Settings!$J$18:$AJ$32,
IF($K22=INVEST_1,8,IF($K22=INVEST_2,13,IF($K22=INVEST_3,18,IF($K22=INVEST_4,23,0)))),FALSE),
"")</f>
        <v/>
      </c>
      <c r="BT22" s="32" t="str">
        <f ca="1">IFERROR(VLOOKUP(BT$6,Settings!$J$18:$AJ$32,
IF($K22=INVEST_1,8,IF($K22=INVEST_2,13,IF($K22=INVEST_3,18,IF($K22=INVEST_4,23,0)))),FALSE),
"")</f>
        <v/>
      </c>
      <c r="BU22" s="33" t="str">
        <f ca="1">IFERROR(VLOOKUP(BU$6,Settings!$J$18:$AJ$32,
IF($K22=INVEST_1,8,IF($K22=INVEST_2,13,IF($K22=INVEST_3,18,IF($K22=INVEST_4,23,0)))),FALSE),
"")</f>
        <v/>
      </c>
      <c r="BW22" s="34">
        <f ca="1">IFERROR(VLOOKUP(BW$6,Settings!$J$38:$AJ$52,
IF($K22=INVEST_1,8,IF($K22=INVEST_2,13,IF($K22=INVEST_3,18,IF($K22=INVEST_4,23,0)))),FALSE),
"")</f>
        <v>0.1</v>
      </c>
      <c r="BX22" s="32">
        <f ca="1">IFERROR(VLOOKUP(BX$6,Settings!$J$38:$AJ$52,
IF($K22=INVEST_1,8,IF($K22=INVEST_2,13,IF($K22=INVEST_3,18,IF($K22=INVEST_4,23,0)))),FALSE),
"")</f>
        <v>0.2</v>
      </c>
      <c r="BY22" s="32">
        <f ca="1">IFERROR(VLOOKUP(BY$6,Settings!$J$38:$AJ$52,
IF($K22=INVEST_1,8,IF($K22=INVEST_2,13,IF($K22=INVEST_3,18,IF($K22=INVEST_4,23,0)))),FALSE),
"")</f>
        <v>0.1</v>
      </c>
      <c r="BZ22" s="32">
        <f ca="1">IFERROR(VLOOKUP(BZ$6,Settings!$J$38:$AJ$52,
IF($K22=INVEST_1,8,IF($K22=INVEST_2,13,IF($K22=INVEST_3,18,IF($K22=INVEST_4,23,0)))),FALSE),
"")</f>
        <v>0.1</v>
      </c>
      <c r="CA22" s="32">
        <f ca="1">IFERROR(VLOOKUP(CA$6,Settings!$J$38:$AJ$52,
IF($K22=INVEST_1,8,IF($K22=INVEST_2,13,IF($K22=INVEST_3,18,IF($K22=INVEST_4,23,0)))),FALSE),
"")</f>
        <v>0.1</v>
      </c>
      <c r="CB22" s="32">
        <f ca="1">IFERROR(VLOOKUP(CB$6,Settings!$J$38:$AJ$52,
IF($K22=INVEST_1,8,IF($K22=INVEST_2,13,IF($K22=INVEST_3,18,IF($K22=INVEST_4,23,0)))),FALSE),
"")</f>
        <v>0.3</v>
      </c>
      <c r="CC22" s="32">
        <f ca="1">IFERROR(VLOOKUP(CC$6,Settings!$J$38:$AJ$52,
IF($K22=INVEST_1,8,IF($K22=INVEST_2,13,IF($K22=INVEST_3,18,IF($K22=INVEST_4,23,0)))),FALSE),
"")</f>
        <v>0.1</v>
      </c>
      <c r="CD22" s="32" t="str">
        <f ca="1">IFERROR(VLOOKUP(CD$6,Settings!$J$38:$AJ$52,
IF($K22=INVEST_1,8,IF($K22=INVEST_2,13,IF($K22=INVEST_3,18,IF($K22=INVEST_4,23,0)))),FALSE),
"")</f>
        <v/>
      </c>
      <c r="CE22" s="32" t="str">
        <f ca="1">IFERROR(VLOOKUP(CE$6,Settings!$J$38:$AJ$52,
IF($K22=INVEST_1,8,IF($K22=INVEST_2,13,IF($K22=INVEST_3,18,IF($K22=INVEST_4,23,0)))),FALSE),
"")</f>
        <v/>
      </c>
      <c r="CF22" s="32" t="str">
        <f ca="1">IFERROR(VLOOKUP(CF$6,Settings!$J$38:$AJ$52,
IF($K22=INVEST_1,8,IF($K22=INVEST_2,13,IF($K22=INVEST_3,18,IF($K22=INVEST_4,23,0)))),FALSE),
"")</f>
        <v/>
      </c>
      <c r="CG22" s="32" t="str">
        <f ca="1">IFERROR(VLOOKUP(CG$6,Settings!$J$38:$AJ$52,
IF($K22=INVEST_1,8,IF($K22=INVEST_2,13,IF($K22=INVEST_3,18,IF($K22=INVEST_4,23,0)))),FALSE),
"")</f>
        <v/>
      </c>
      <c r="CH22" s="32" t="str">
        <f ca="1">IFERROR(VLOOKUP(CH$6,Settings!$J$38:$AJ$52,
IF($K22=INVEST_1,8,IF($K22=INVEST_2,13,IF($K22=INVEST_3,18,IF($K22=INVEST_4,23,0)))),FALSE),
"")</f>
        <v/>
      </c>
      <c r="CI22" s="32" t="str">
        <f ca="1">IFERROR(VLOOKUP(CI$6,Settings!$J$38:$AJ$52,
IF($K22=INVEST_1,8,IF($K22=INVEST_2,13,IF($K22=INVEST_3,18,IF($K22=INVEST_4,23,0)))),FALSE),
"")</f>
        <v/>
      </c>
      <c r="CJ22" s="32" t="str">
        <f ca="1">IFERROR(VLOOKUP(CJ$6,Settings!$J$38:$AJ$52,
IF($K22=INVEST_1,8,IF($K22=INVEST_2,13,IF($K22=INVEST_3,18,IF($K22=INVEST_4,23,0)))),FALSE),
"")</f>
        <v/>
      </c>
      <c r="CK22" s="32" t="str">
        <f ca="1">IFERROR(VLOOKUP(CK$6,Settings!$J$38:$AJ$52,
IF($K22=INVEST_1,8,IF($K22=INVEST_2,13,IF($K22=INVEST_3,18,IF($K22=INVEST_4,23,0)))),FALSE),
"")</f>
        <v/>
      </c>
    </row>
    <row r="23" spans="1:89" s="2" customFormat="1">
      <c r="A23" s="15" t="str">
        <f>IF($BC23="Y","ProjY"&amp;COUNTIF($BC$8:$BC23,"Y"),"")</f>
        <v>ProjY16</v>
      </c>
      <c r="B23" s="1"/>
      <c r="C23" s="56">
        <f t="shared" si="8"/>
        <v>16</v>
      </c>
      <c r="D23" s="114" t="s">
        <v>171</v>
      </c>
      <c r="E23" s="114"/>
      <c r="F23" s="114"/>
      <c r="G23" s="114"/>
      <c r="H23" s="114"/>
      <c r="I23" s="114"/>
      <c r="J23" s="114"/>
      <c r="K23" s="110" t="s">
        <v>92</v>
      </c>
      <c r="L23" s="110"/>
      <c r="M23" s="110"/>
      <c r="N23" s="110"/>
      <c r="O23" s="110"/>
      <c r="P23" s="115">
        <v>300000</v>
      </c>
      <c r="Q23" s="115"/>
      <c r="R23" s="115"/>
      <c r="S23" s="111">
        <v>150000</v>
      </c>
      <c r="T23" s="112"/>
      <c r="U23" s="113"/>
      <c r="V23" s="38">
        <v>1</v>
      </c>
      <c r="W23" s="38">
        <v>5</v>
      </c>
      <c r="X23" s="38">
        <v>5</v>
      </c>
      <c r="Y23" s="38">
        <v>3</v>
      </c>
      <c r="Z23" s="38">
        <v>3</v>
      </c>
      <c r="AA23" s="38">
        <v>3</v>
      </c>
      <c r="AB23" s="38">
        <v>5</v>
      </c>
      <c r="AC23" s="38"/>
      <c r="AD23" s="38"/>
      <c r="AE23" s="38"/>
      <c r="AF23" s="38"/>
      <c r="AG23" s="38"/>
      <c r="AH23" s="38"/>
      <c r="AI23" s="38"/>
      <c r="AJ23" s="58"/>
      <c r="AK23" s="59">
        <f t="shared" ca="1" si="5"/>
        <v>4.0999999999999996</v>
      </c>
      <c r="AL23" s="36">
        <v>3</v>
      </c>
      <c r="AM23" s="36">
        <v>1</v>
      </c>
      <c r="AN23" s="36">
        <v>3</v>
      </c>
      <c r="AO23" s="36">
        <v>3</v>
      </c>
      <c r="AP23" s="36">
        <v>3</v>
      </c>
      <c r="AQ23" s="36">
        <v>3</v>
      </c>
      <c r="AR23" s="36">
        <v>3</v>
      </c>
      <c r="AS23" s="36"/>
      <c r="AT23" s="36"/>
      <c r="AU23" s="36"/>
      <c r="AV23" s="36"/>
      <c r="AW23" s="36"/>
      <c r="AX23" s="36"/>
      <c r="AY23" s="36"/>
      <c r="AZ23" s="36"/>
      <c r="BA23" s="59">
        <f t="shared" ca="1" si="6"/>
        <v>2.5999999999999996</v>
      </c>
      <c r="BB23" s="39">
        <f t="shared" ca="1" si="7"/>
        <v>3.3499999999999996</v>
      </c>
      <c r="BC23" s="55" t="s">
        <v>151</v>
      </c>
      <c r="BD23" s="1"/>
      <c r="BG23" s="32">
        <f ca="1">IFERROR(VLOOKUP(BG$6,Settings!$J$18:$AJ$32,
IF($K23=INVEST_1,8,IF($K23=INVEST_2,13,IF($K23=INVEST_3,18,IF($K23=INVEST_4,23,0)))),FALSE),
"")</f>
        <v>0</v>
      </c>
      <c r="BH23" s="32">
        <f ca="1">IFERROR(VLOOKUP(BH$6,Settings!$J$18:$AJ$32,
IF($K23=INVEST_1,8,IF($K23=INVEST_2,13,IF($K23=INVEST_3,18,IF($K23=INVEST_4,23,0)))),FALSE),
"")</f>
        <v>0.05</v>
      </c>
      <c r="BI23" s="32">
        <f ca="1">IFERROR(VLOOKUP(BI$6,Settings!$J$18:$AJ$32,
IF($K23=INVEST_1,8,IF($K23=INVEST_2,13,IF($K23=INVEST_3,18,IF($K23=INVEST_4,23,0)))),FALSE),
"")</f>
        <v>0.35</v>
      </c>
      <c r="BJ23" s="32">
        <f ca="1">IFERROR(VLOOKUP(BJ$6,Settings!$J$18:$AJ$32,
IF($K23=INVEST_1,8,IF($K23=INVEST_2,13,IF($K23=INVEST_3,18,IF($K23=INVEST_4,23,0)))),FALSE),
"")</f>
        <v>0.25</v>
      </c>
      <c r="BK23" s="32">
        <f ca="1">IFERROR(VLOOKUP(BK$6,Settings!$J$18:$AJ$32,
IF($K23=INVEST_1,8,IF($K23=INVEST_2,13,IF($K23=INVEST_3,18,IF($K23=INVEST_4,23,0)))),FALSE),
"")</f>
        <v>0.15</v>
      </c>
      <c r="BL23" s="32">
        <f ca="1">IFERROR(VLOOKUP(BL$6,Settings!$J$18:$AJ$32,
IF($K23=INVEST_1,8,IF($K23=INVEST_2,13,IF($K23=INVEST_3,18,IF($K23=INVEST_4,23,0)))),FALSE),
"")</f>
        <v>0.05</v>
      </c>
      <c r="BM23" s="32">
        <f ca="1">IFERROR(VLOOKUP(BM$6,Settings!$J$18:$AJ$32,
IF($K23=INVEST_1,8,IF($K23=INVEST_2,13,IF($K23=INVEST_3,18,IF($K23=INVEST_4,23,0)))),FALSE),
"")</f>
        <v>0.15</v>
      </c>
      <c r="BN23" s="32" t="str">
        <f ca="1">IFERROR(VLOOKUP(BN$6,Settings!$J$18:$AJ$32,
IF($K23=INVEST_1,8,IF($K23=INVEST_2,13,IF($K23=INVEST_3,18,IF($K23=INVEST_4,23,0)))),FALSE),
"")</f>
        <v/>
      </c>
      <c r="BO23" s="32" t="str">
        <f ca="1">IFERROR(VLOOKUP(BO$6,Settings!$J$18:$AJ$32,
IF($K23=INVEST_1,8,IF($K23=INVEST_2,13,IF($K23=INVEST_3,18,IF($K23=INVEST_4,23,0)))),FALSE),
"")</f>
        <v/>
      </c>
      <c r="BP23" s="32" t="str">
        <f ca="1">IFERROR(VLOOKUP(BP$6,Settings!$J$18:$AJ$32,
IF($K23=INVEST_1,8,IF($K23=INVEST_2,13,IF($K23=INVEST_3,18,IF($K23=INVEST_4,23,0)))),FALSE),
"")</f>
        <v/>
      </c>
      <c r="BQ23" s="32" t="str">
        <f ca="1">IFERROR(VLOOKUP(BQ$6,Settings!$J$18:$AJ$32,
IF($K23=INVEST_1,8,IF($K23=INVEST_2,13,IF($K23=INVEST_3,18,IF($K23=INVEST_4,23,0)))),FALSE),
"")</f>
        <v/>
      </c>
      <c r="BR23" s="32" t="str">
        <f ca="1">IFERROR(VLOOKUP(BR$6,Settings!$J$18:$AJ$32,
IF($K23=INVEST_1,8,IF($K23=INVEST_2,13,IF($K23=INVEST_3,18,IF($K23=INVEST_4,23,0)))),FALSE),
"")</f>
        <v/>
      </c>
      <c r="BS23" s="32" t="str">
        <f ca="1">IFERROR(VLOOKUP(BS$6,Settings!$J$18:$AJ$32,
IF($K23=INVEST_1,8,IF($K23=INVEST_2,13,IF($K23=INVEST_3,18,IF($K23=INVEST_4,23,0)))),FALSE),
"")</f>
        <v/>
      </c>
      <c r="BT23" s="32" t="str">
        <f ca="1">IFERROR(VLOOKUP(BT$6,Settings!$J$18:$AJ$32,
IF($K23=INVEST_1,8,IF($K23=INVEST_2,13,IF($K23=INVEST_3,18,IF($K23=INVEST_4,23,0)))),FALSE),
"")</f>
        <v/>
      </c>
      <c r="BU23" s="33" t="str">
        <f ca="1">IFERROR(VLOOKUP(BU$6,Settings!$J$18:$AJ$32,
IF($K23=INVEST_1,8,IF($K23=INVEST_2,13,IF($K23=INVEST_3,18,IF($K23=INVEST_4,23,0)))),FALSE),
"")</f>
        <v/>
      </c>
      <c r="BW23" s="34">
        <f ca="1">IFERROR(VLOOKUP(BW$6,Settings!$J$38:$AJ$52,
IF($K23=INVEST_1,8,IF($K23=INVEST_2,13,IF($K23=INVEST_3,18,IF($K23=INVEST_4,23,0)))),FALSE),
"")</f>
        <v>0.1</v>
      </c>
      <c r="BX23" s="32">
        <f ca="1">IFERROR(VLOOKUP(BX$6,Settings!$J$38:$AJ$52,
IF($K23=INVEST_1,8,IF($K23=INVEST_2,13,IF($K23=INVEST_3,18,IF($K23=INVEST_4,23,0)))),FALSE),
"")</f>
        <v>0.2</v>
      </c>
      <c r="BY23" s="32">
        <f ca="1">IFERROR(VLOOKUP(BY$6,Settings!$J$38:$AJ$52,
IF($K23=INVEST_1,8,IF($K23=INVEST_2,13,IF($K23=INVEST_3,18,IF($K23=INVEST_4,23,0)))),FALSE),
"")</f>
        <v>0.1</v>
      </c>
      <c r="BZ23" s="32">
        <f ca="1">IFERROR(VLOOKUP(BZ$6,Settings!$J$38:$AJ$52,
IF($K23=INVEST_1,8,IF($K23=INVEST_2,13,IF($K23=INVEST_3,18,IF($K23=INVEST_4,23,0)))),FALSE),
"")</f>
        <v>0.1</v>
      </c>
      <c r="CA23" s="32">
        <f ca="1">IFERROR(VLOOKUP(CA$6,Settings!$J$38:$AJ$52,
IF($K23=INVEST_1,8,IF($K23=INVEST_2,13,IF($K23=INVEST_3,18,IF($K23=INVEST_4,23,0)))),FALSE),
"")</f>
        <v>0.1</v>
      </c>
      <c r="CB23" s="32">
        <f ca="1">IFERROR(VLOOKUP(CB$6,Settings!$J$38:$AJ$52,
IF($K23=INVEST_1,8,IF($K23=INVEST_2,13,IF($K23=INVEST_3,18,IF($K23=INVEST_4,23,0)))),FALSE),
"")</f>
        <v>0.3</v>
      </c>
      <c r="CC23" s="32">
        <f ca="1">IFERROR(VLOOKUP(CC$6,Settings!$J$38:$AJ$52,
IF($K23=INVEST_1,8,IF($K23=INVEST_2,13,IF($K23=INVEST_3,18,IF($K23=INVEST_4,23,0)))),FALSE),
"")</f>
        <v>0.1</v>
      </c>
      <c r="CD23" s="32" t="str">
        <f ca="1">IFERROR(VLOOKUP(CD$6,Settings!$J$38:$AJ$52,
IF($K23=INVEST_1,8,IF($K23=INVEST_2,13,IF($K23=INVEST_3,18,IF($K23=INVEST_4,23,0)))),FALSE),
"")</f>
        <v/>
      </c>
      <c r="CE23" s="32" t="str">
        <f ca="1">IFERROR(VLOOKUP(CE$6,Settings!$J$38:$AJ$52,
IF($K23=INVEST_1,8,IF($K23=INVEST_2,13,IF($K23=INVEST_3,18,IF($K23=INVEST_4,23,0)))),FALSE),
"")</f>
        <v/>
      </c>
      <c r="CF23" s="32" t="str">
        <f ca="1">IFERROR(VLOOKUP(CF$6,Settings!$J$38:$AJ$52,
IF($K23=INVEST_1,8,IF($K23=INVEST_2,13,IF($K23=INVEST_3,18,IF($K23=INVEST_4,23,0)))),FALSE),
"")</f>
        <v/>
      </c>
      <c r="CG23" s="32" t="str">
        <f ca="1">IFERROR(VLOOKUP(CG$6,Settings!$J$38:$AJ$52,
IF($K23=INVEST_1,8,IF($K23=INVEST_2,13,IF($K23=INVEST_3,18,IF($K23=INVEST_4,23,0)))),FALSE),
"")</f>
        <v/>
      </c>
      <c r="CH23" s="32" t="str">
        <f ca="1">IFERROR(VLOOKUP(CH$6,Settings!$J$38:$AJ$52,
IF($K23=INVEST_1,8,IF($K23=INVEST_2,13,IF($K23=INVEST_3,18,IF($K23=INVEST_4,23,0)))),FALSE),
"")</f>
        <v/>
      </c>
      <c r="CI23" s="32" t="str">
        <f ca="1">IFERROR(VLOOKUP(CI$6,Settings!$J$38:$AJ$52,
IF($K23=INVEST_1,8,IF($K23=INVEST_2,13,IF($K23=INVEST_3,18,IF($K23=INVEST_4,23,0)))),FALSE),
"")</f>
        <v/>
      </c>
      <c r="CJ23" s="32" t="str">
        <f ca="1">IFERROR(VLOOKUP(CJ$6,Settings!$J$38:$AJ$52,
IF($K23=INVEST_1,8,IF($K23=INVEST_2,13,IF($K23=INVEST_3,18,IF($K23=INVEST_4,23,0)))),FALSE),
"")</f>
        <v/>
      </c>
      <c r="CK23" s="32" t="str">
        <f ca="1">IFERROR(VLOOKUP(CK$6,Settings!$J$38:$AJ$52,
IF($K23=INVEST_1,8,IF($K23=INVEST_2,13,IF($K23=INVEST_3,18,IF($K23=INVEST_4,23,0)))),FALSE),
"")</f>
        <v/>
      </c>
    </row>
    <row r="24" spans="1:89" s="2" customFormat="1">
      <c r="A24" s="15" t="str">
        <f>IF($BC24="Y","ProjY"&amp;COUNTIF($BC$8:$BC24,"Y"),"")</f>
        <v>ProjY17</v>
      </c>
      <c r="B24" s="1"/>
      <c r="C24" s="56">
        <f t="shared" si="8"/>
        <v>17</v>
      </c>
      <c r="D24" s="114" t="s">
        <v>165</v>
      </c>
      <c r="E24" s="114"/>
      <c r="F24" s="114"/>
      <c r="G24" s="114"/>
      <c r="H24" s="114"/>
      <c r="I24" s="114"/>
      <c r="J24" s="114"/>
      <c r="K24" s="110" t="s">
        <v>126</v>
      </c>
      <c r="L24" s="110"/>
      <c r="M24" s="110"/>
      <c r="N24" s="110"/>
      <c r="O24" s="110"/>
      <c r="P24" s="115">
        <v>250000</v>
      </c>
      <c r="Q24" s="115"/>
      <c r="R24" s="115"/>
      <c r="S24" s="111">
        <v>100000</v>
      </c>
      <c r="T24" s="112"/>
      <c r="U24" s="113"/>
      <c r="V24" s="38">
        <v>3</v>
      </c>
      <c r="W24" s="37">
        <v>5</v>
      </c>
      <c r="X24" s="37">
        <v>5</v>
      </c>
      <c r="Y24" s="37">
        <v>5</v>
      </c>
      <c r="Z24" s="37">
        <v>5</v>
      </c>
      <c r="AA24" s="37">
        <v>3</v>
      </c>
      <c r="AB24" s="37">
        <v>5</v>
      </c>
      <c r="AC24" s="37"/>
      <c r="AD24" s="37"/>
      <c r="AE24" s="37"/>
      <c r="AF24" s="37"/>
      <c r="AG24" s="37"/>
      <c r="AH24" s="37"/>
      <c r="AI24" s="37"/>
      <c r="AJ24" s="57"/>
      <c r="AK24" s="59">
        <f t="shared" ca="1" si="5"/>
        <v>4.7</v>
      </c>
      <c r="AL24" s="36">
        <v>5</v>
      </c>
      <c r="AM24" s="36">
        <v>5</v>
      </c>
      <c r="AN24" s="36">
        <v>5</v>
      </c>
      <c r="AO24" s="36">
        <v>5</v>
      </c>
      <c r="AP24" s="36">
        <v>5</v>
      </c>
      <c r="AQ24" s="36">
        <v>3</v>
      </c>
      <c r="AR24" s="36">
        <v>5</v>
      </c>
      <c r="AS24" s="36"/>
      <c r="AT24" s="36"/>
      <c r="AU24" s="36"/>
      <c r="AV24" s="36"/>
      <c r="AW24" s="36"/>
      <c r="AX24" s="36"/>
      <c r="AY24" s="36"/>
      <c r="AZ24" s="36"/>
      <c r="BA24" s="59">
        <f t="shared" ca="1" si="6"/>
        <v>4.4000000000000004</v>
      </c>
      <c r="BB24" s="39">
        <f t="shared" ca="1" si="7"/>
        <v>4.5500000000000007</v>
      </c>
      <c r="BC24" s="55" t="s">
        <v>151</v>
      </c>
      <c r="BD24" s="1"/>
      <c r="BG24" s="32">
        <f ca="1">IFERROR(VLOOKUP(BG$6,Settings!$J$18:$AJ$32,
IF($K24=INVEST_1,8,IF($K24=INVEST_2,13,IF($K24=INVEST_3,18,IF($K24=INVEST_4,23,0)))),FALSE),
"")</f>
        <v>0.05</v>
      </c>
      <c r="BH24" s="32">
        <f ca="1">IFERROR(VLOOKUP(BH$6,Settings!$J$18:$AJ$32,
IF($K24=INVEST_1,8,IF($K24=INVEST_2,13,IF($K24=INVEST_3,18,IF($K24=INVEST_4,23,0)))),FALSE),
"")</f>
        <v>0.25</v>
      </c>
      <c r="BI24" s="32">
        <f ca="1">IFERROR(VLOOKUP(BI$6,Settings!$J$18:$AJ$32,
IF($K24=INVEST_1,8,IF($K24=INVEST_2,13,IF($K24=INVEST_3,18,IF($K24=INVEST_4,23,0)))),FALSE),
"")</f>
        <v>0.2</v>
      </c>
      <c r="BJ24" s="32">
        <f ca="1">IFERROR(VLOOKUP(BJ$6,Settings!$J$18:$AJ$32,
IF($K24=INVEST_1,8,IF($K24=INVEST_2,13,IF($K24=INVEST_3,18,IF($K24=INVEST_4,23,0)))),FALSE),
"")</f>
        <v>0.1</v>
      </c>
      <c r="BK24" s="32">
        <f ca="1">IFERROR(VLOOKUP(BK$6,Settings!$J$18:$AJ$32,
IF($K24=INVEST_1,8,IF($K24=INVEST_2,13,IF($K24=INVEST_3,18,IF($K24=INVEST_4,23,0)))),FALSE),
"")</f>
        <v>0.15</v>
      </c>
      <c r="BL24" s="32">
        <f ca="1">IFERROR(VLOOKUP(BL$6,Settings!$J$18:$AJ$32,
IF($K24=INVEST_1,8,IF($K24=INVEST_2,13,IF($K24=INVEST_3,18,IF($K24=INVEST_4,23,0)))),FALSE),
"")</f>
        <v>0.1</v>
      </c>
      <c r="BM24" s="32">
        <f ca="1">IFERROR(VLOOKUP(BM$6,Settings!$J$18:$AJ$32,
IF($K24=INVEST_1,8,IF($K24=INVEST_2,13,IF($K24=INVEST_3,18,IF($K24=INVEST_4,23,0)))),FALSE),
"")</f>
        <v>0.15</v>
      </c>
      <c r="BN24" s="32" t="str">
        <f ca="1">IFERROR(VLOOKUP(BN$6,Settings!$J$18:$AJ$32,
IF($K24=INVEST_1,8,IF($K24=INVEST_2,13,IF($K24=INVEST_3,18,IF($K24=INVEST_4,23,0)))),FALSE),
"")</f>
        <v/>
      </c>
      <c r="BO24" s="32" t="str">
        <f ca="1">IFERROR(VLOOKUP(BO$6,Settings!$J$18:$AJ$32,
IF($K24=INVEST_1,8,IF($K24=INVEST_2,13,IF($K24=INVEST_3,18,IF($K24=INVEST_4,23,0)))),FALSE),
"")</f>
        <v/>
      </c>
      <c r="BP24" s="32" t="str">
        <f ca="1">IFERROR(VLOOKUP(BP$6,Settings!$J$18:$AJ$32,
IF($K24=INVEST_1,8,IF($K24=INVEST_2,13,IF($K24=INVEST_3,18,IF($K24=INVEST_4,23,0)))),FALSE),
"")</f>
        <v/>
      </c>
      <c r="BQ24" s="32" t="str">
        <f ca="1">IFERROR(VLOOKUP(BQ$6,Settings!$J$18:$AJ$32,
IF($K24=INVEST_1,8,IF($K24=INVEST_2,13,IF($K24=INVEST_3,18,IF($K24=INVEST_4,23,0)))),FALSE),
"")</f>
        <v/>
      </c>
      <c r="BR24" s="32" t="str">
        <f ca="1">IFERROR(VLOOKUP(BR$6,Settings!$J$18:$AJ$32,
IF($K24=INVEST_1,8,IF($K24=INVEST_2,13,IF($K24=INVEST_3,18,IF($K24=INVEST_4,23,0)))),FALSE),
"")</f>
        <v/>
      </c>
      <c r="BS24" s="32" t="str">
        <f ca="1">IFERROR(VLOOKUP(BS$6,Settings!$J$18:$AJ$32,
IF($K24=INVEST_1,8,IF($K24=INVEST_2,13,IF($K24=INVEST_3,18,IF($K24=INVEST_4,23,0)))),FALSE),
"")</f>
        <v/>
      </c>
      <c r="BT24" s="32" t="str">
        <f ca="1">IFERROR(VLOOKUP(BT$6,Settings!$J$18:$AJ$32,
IF($K24=INVEST_1,8,IF($K24=INVEST_2,13,IF($K24=INVEST_3,18,IF($K24=INVEST_4,23,0)))),FALSE),
"")</f>
        <v/>
      </c>
      <c r="BU24" s="33" t="str">
        <f ca="1">IFERROR(VLOOKUP(BU$6,Settings!$J$18:$AJ$32,
IF($K24=INVEST_1,8,IF($K24=INVEST_2,13,IF($K24=INVEST_3,18,IF($K24=INVEST_4,23,0)))),FALSE),
"")</f>
        <v/>
      </c>
      <c r="BW24" s="34">
        <f ca="1">IFERROR(VLOOKUP(BW$6,Settings!$J$38:$AJ$52,
IF($K24=INVEST_1,8,IF($K24=INVEST_2,13,IF($K24=INVEST_3,18,IF($K24=INVEST_4,23,0)))),FALSE),
"")</f>
        <v>0.1</v>
      </c>
      <c r="BX24" s="32">
        <f ca="1">IFERROR(VLOOKUP(BX$6,Settings!$J$38:$AJ$52,
IF($K24=INVEST_1,8,IF($K24=INVEST_2,13,IF($K24=INVEST_3,18,IF($K24=INVEST_4,23,0)))),FALSE),
"")</f>
        <v>0.2</v>
      </c>
      <c r="BY24" s="32">
        <f ca="1">IFERROR(VLOOKUP(BY$6,Settings!$J$38:$AJ$52,
IF($K24=INVEST_1,8,IF($K24=INVEST_2,13,IF($K24=INVEST_3,18,IF($K24=INVEST_4,23,0)))),FALSE),
"")</f>
        <v>0.1</v>
      </c>
      <c r="BZ24" s="32">
        <f ca="1">IFERROR(VLOOKUP(BZ$6,Settings!$J$38:$AJ$52,
IF($K24=INVEST_1,8,IF($K24=INVEST_2,13,IF($K24=INVEST_3,18,IF($K24=INVEST_4,23,0)))),FALSE),
"")</f>
        <v>0.1</v>
      </c>
      <c r="CA24" s="32">
        <f ca="1">IFERROR(VLOOKUP(CA$6,Settings!$J$38:$AJ$52,
IF($K24=INVEST_1,8,IF($K24=INVEST_2,13,IF($K24=INVEST_3,18,IF($K24=INVEST_4,23,0)))),FALSE),
"")</f>
        <v>0.1</v>
      </c>
      <c r="CB24" s="32">
        <f ca="1">IFERROR(VLOOKUP(CB$6,Settings!$J$38:$AJ$52,
IF($K24=INVEST_1,8,IF($K24=INVEST_2,13,IF($K24=INVEST_3,18,IF($K24=INVEST_4,23,0)))),FALSE),
"")</f>
        <v>0.3</v>
      </c>
      <c r="CC24" s="32">
        <f ca="1">IFERROR(VLOOKUP(CC$6,Settings!$J$38:$AJ$52,
IF($K24=INVEST_1,8,IF($K24=INVEST_2,13,IF($K24=INVEST_3,18,IF($K24=INVEST_4,23,0)))),FALSE),
"")</f>
        <v>0.1</v>
      </c>
      <c r="CD24" s="32" t="str">
        <f ca="1">IFERROR(VLOOKUP(CD$6,Settings!$J$38:$AJ$52,
IF($K24=INVEST_1,8,IF($K24=INVEST_2,13,IF($K24=INVEST_3,18,IF($K24=INVEST_4,23,0)))),FALSE),
"")</f>
        <v/>
      </c>
      <c r="CE24" s="32" t="str">
        <f ca="1">IFERROR(VLOOKUP(CE$6,Settings!$J$38:$AJ$52,
IF($K24=INVEST_1,8,IF($K24=INVEST_2,13,IF($K24=INVEST_3,18,IF($K24=INVEST_4,23,0)))),FALSE),
"")</f>
        <v/>
      </c>
      <c r="CF24" s="32" t="str">
        <f ca="1">IFERROR(VLOOKUP(CF$6,Settings!$J$38:$AJ$52,
IF($K24=INVEST_1,8,IF($K24=INVEST_2,13,IF($K24=INVEST_3,18,IF($K24=INVEST_4,23,0)))),FALSE),
"")</f>
        <v/>
      </c>
      <c r="CG24" s="32" t="str">
        <f ca="1">IFERROR(VLOOKUP(CG$6,Settings!$J$38:$AJ$52,
IF($K24=INVEST_1,8,IF($K24=INVEST_2,13,IF($K24=INVEST_3,18,IF($K24=INVEST_4,23,0)))),FALSE),
"")</f>
        <v/>
      </c>
      <c r="CH24" s="32" t="str">
        <f ca="1">IFERROR(VLOOKUP(CH$6,Settings!$J$38:$AJ$52,
IF($K24=INVEST_1,8,IF($K24=INVEST_2,13,IF($K24=INVEST_3,18,IF($K24=INVEST_4,23,0)))),FALSE),
"")</f>
        <v/>
      </c>
      <c r="CI24" s="32" t="str">
        <f ca="1">IFERROR(VLOOKUP(CI$6,Settings!$J$38:$AJ$52,
IF($K24=INVEST_1,8,IF($K24=INVEST_2,13,IF($K24=INVEST_3,18,IF($K24=INVEST_4,23,0)))),FALSE),
"")</f>
        <v/>
      </c>
      <c r="CJ24" s="32" t="str">
        <f ca="1">IFERROR(VLOOKUP(CJ$6,Settings!$J$38:$AJ$52,
IF($K24=INVEST_1,8,IF($K24=INVEST_2,13,IF($K24=INVEST_3,18,IF($K24=INVEST_4,23,0)))),FALSE),
"")</f>
        <v/>
      </c>
      <c r="CK24" s="32" t="str">
        <f ca="1">IFERROR(VLOOKUP(CK$6,Settings!$J$38:$AJ$52,
IF($K24=INVEST_1,8,IF($K24=INVEST_2,13,IF($K24=INVEST_3,18,IF($K24=INVEST_4,23,0)))),FALSE),
"")</f>
        <v/>
      </c>
    </row>
    <row r="25" spans="1:89" s="2" customFormat="1">
      <c r="A25" s="15" t="str">
        <f>IF($BC25="Y","ProjY"&amp;COUNTIF($BC$8:$BC25,"Y"),"")</f>
        <v>ProjY18</v>
      </c>
      <c r="B25" s="1"/>
      <c r="C25" s="56">
        <f t="shared" si="8"/>
        <v>18</v>
      </c>
      <c r="D25" s="114" t="s">
        <v>166</v>
      </c>
      <c r="E25" s="114"/>
      <c r="F25" s="114"/>
      <c r="G25" s="114"/>
      <c r="H25" s="114"/>
      <c r="I25" s="114"/>
      <c r="J25" s="114"/>
      <c r="K25" s="110" t="s">
        <v>92</v>
      </c>
      <c r="L25" s="110"/>
      <c r="M25" s="110"/>
      <c r="N25" s="110"/>
      <c r="O25" s="110"/>
      <c r="P25" s="115">
        <v>150000</v>
      </c>
      <c r="Q25" s="115"/>
      <c r="R25" s="115"/>
      <c r="S25" s="111">
        <v>50000</v>
      </c>
      <c r="T25" s="112"/>
      <c r="U25" s="113"/>
      <c r="V25" s="38">
        <v>3</v>
      </c>
      <c r="W25" s="38">
        <v>5</v>
      </c>
      <c r="X25" s="38">
        <v>3</v>
      </c>
      <c r="Y25" s="38">
        <v>3</v>
      </c>
      <c r="Z25" s="38">
        <v>3</v>
      </c>
      <c r="AA25" s="38">
        <v>3</v>
      </c>
      <c r="AB25" s="38">
        <v>3</v>
      </c>
      <c r="AC25" s="38"/>
      <c r="AD25" s="38"/>
      <c r="AE25" s="38"/>
      <c r="AF25" s="38"/>
      <c r="AG25" s="38"/>
      <c r="AH25" s="38"/>
      <c r="AI25" s="38"/>
      <c r="AJ25" s="58"/>
      <c r="AK25" s="59">
        <f t="shared" ca="1" si="5"/>
        <v>3.0999999999999996</v>
      </c>
      <c r="AL25" s="36">
        <v>3</v>
      </c>
      <c r="AM25" s="36">
        <v>1</v>
      </c>
      <c r="AN25" s="36">
        <v>3</v>
      </c>
      <c r="AO25" s="36">
        <v>1</v>
      </c>
      <c r="AP25" s="36">
        <v>1</v>
      </c>
      <c r="AQ25" s="36">
        <v>3</v>
      </c>
      <c r="AR25" s="36">
        <v>3</v>
      </c>
      <c r="AS25" s="36"/>
      <c r="AT25" s="36"/>
      <c r="AU25" s="36"/>
      <c r="AV25" s="36"/>
      <c r="AW25" s="36"/>
      <c r="AX25" s="36"/>
      <c r="AY25" s="36"/>
      <c r="AZ25" s="36"/>
      <c r="BA25" s="59">
        <f t="shared" ca="1" si="6"/>
        <v>2.2000000000000002</v>
      </c>
      <c r="BB25" s="39">
        <f t="shared" ca="1" si="7"/>
        <v>2.65</v>
      </c>
      <c r="BC25" s="55" t="s">
        <v>151</v>
      </c>
      <c r="BD25" s="1"/>
      <c r="BG25" s="32">
        <f ca="1">IFERROR(VLOOKUP(BG$6,Settings!$J$18:$AJ$32,
IF($K25=INVEST_1,8,IF($K25=INVEST_2,13,IF($K25=INVEST_3,18,IF($K25=INVEST_4,23,0)))),FALSE),
"")</f>
        <v>0</v>
      </c>
      <c r="BH25" s="32">
        <f ca="1">IFERROR(VLOOKUP(BH$6,Settings!$J$18:$AJ$32,
IF($K25=INVEST_1,8,IF($K25=INVEST_2,13,IF($K25=INVEST_3,18,IF($K25=INVEST_4,23,0)))),FALSE),
"")</f>
        <v>0.05</v>
      </c>
      <c r="BI25" s="32">
        <f ca="1">IFERROR(VLOOKUP(BI$6,Settings!$J$18:$AJ$32,
IF($K25=INVEST_1,8,IF($K25=INVEST_2,13,IF($K25=INVEST_3,18,IF($K25=INVEST_4,23,0)))),FALSE),
"")</f>
        <v>0.35</v>
      </c>
      <c r="BJ25" s="32">
        <f ca="1">IFERROR(VLOOKUP(BJ$6,Settings!$J$18:$AJ$32,
IF($K25=INVEST_1,8,IF($K25=INVEST_2,13,IF($K25=INVEST_3,18,IF($K25=INVEST_4,23,0)))),FALSE),
"")</f>
        <v>0.25</v>
      </c>
      <c r="BK25" s="32">
        <f ca="1">IFERROR(VLOOKUP(BK$6,Settings!$J$18:$AJ$32,
IF($K25=INVEST_1,8,IF($K25=INVEST_2,13,IF($K25=INVEST_3,18,IF($K25=INVEST_4,23,0)))),FALSE),
"")</f>
        <v>0.15</v>
      </c>
      <c r="BL25" s="32">
        <f ca="1">IFERROR(VLOOKUP(BL$6,Settings!$J$18:$AJ$32,
IF($K25=INVEST_1,8,IF($K25=INVEST_2,13,IF($K25=INVEST_3,18,IF($K25=INVEST_4,23,0)))),FALSE),
"")</f>
        <v>0.05</v>
      </c>
      <c r="BM25" s="32">
        <f ca="1">IFERROR(VLOOKUP(BM$6,Settings!$J$18:$AJ$32,
IF($K25=INVEST_1,8,IF($K25=INVEST_2,13,IF($K25=INVEST_3,18,IF($K25=INVEST_4,23,0)))),FALSE),
"")</f>
        <v>0.15</v>
      </c>
      <c r="BN25" s="32" t="str">
        <f ca="1">IFERROR(VLOOKUP(BN$6,Settings!$J$18:$AJ$32,
IF($K25=INVEST_1,8,IF($K25=INVEST_2,13,IF($K25=INVEST_3,18,IF($K25=INVEST_4,23,0)))),FALSE),
"")</f>
        <v/>
      </c>
      <c r="BO25" s="32" t="str">
        <f ca="1">IFERROR(VLOOKUP(BO$6,Settings!$J$18:$AJ$32,
IF($K25=INVEST_1,8,IF($K25=INVEST_2,13,IF($K25=INVEST_3,18,IF($K25=INVEST_4,23,0)))),FALSE),
"")</f>
        <v/>
      </c>
      <c r="BP25" s="32" t="str">
        <f ca="1">IFERROR(VLOOKUP(BP$6,Settings!$J$18:$AJ$32,
IF($K25=INVEST_1,8,IF($K25=INVEST_2,13,IF($K25=INVEST_3,18,IF($K25=INVEST_4,23,0)))),FALSE),
"")</f>
        <v/>
      </c>
      <c r="BQ25" s="32" t="str">
        <f ca="1">IFERROR(VLOOKUP(BQ$6,Settings!$J$18:$AJ$32,
IF($K25=INVEST_1,8,IF($K25=INVEST_2,13,IF($K25=INVEST_3,18,IF($K25=INVEST_4,23,0)))),FALSE),
"")</f>
        <v/>
      </c>
      <c r="BR25" s="32" t="str">
        <f ca="1">IFERROR(VLOOKUP(BR$6,Settings!$J$18:$AJ$32,
IF($K25=INVEST_1,8,IF($K25=INVEST_2,13,IF($K25=INVEST_3,18,IF($K25=INVEST_4,23,0)))),FALSE),
"")</f>
        <v/>
      </c>
      <c r="BS25" s="32" t="str">
        <f ca="1">IFERROR(VLOOKUP(BS$6,Settings!$J$18:$AJ$32,
IF($K25=INVEST_1,8,IF($K25=INVEST_2,13,IF($K25=INVEST_3,18,IF($K25=INVEST_4,23,0)))),FALSE),
"")</f>
        <v/>
      </c>
      <c r="BT25" s="32" t="str">
        <f ca="1">IFERROR(VLOOKUP(BT$6,Settings!$J$18:$AJ$32,
IF($K25=INVEST_1,8,IF($K25=INVEST_2,13,IF($K25=INVEST_3,18,IF($K25=INVEST_4,23,0)))),FALSE),
"")</f>
        <v/>
      </c>
      <c r="BU25" s="33" t="str">
        <f ca="1">IFERROR(VLOOKUP(BU$6,Settings!$J$18:$AJ$32,
IF($K25=INVEST_1,8,IF($K25=INVEST_2,13,IF($K25=INVEST_3,18,IF($K25=INVEST_4,23,0)))),FALSE),
"")</f>
        <v/>
      </c>
      <c r="BW25" s="34">
        <f ca="1">IFERROR(VLOOKUP(BW$6,Settings!$J$38:$AJ$52,
IF($K25=INVEST_1,8,IF($K25=INVEST_2,13,IF($K25=INVEST_3,18,IF($K25=INVEST_4,23,0)))),FALSE),
"")</f>
        <v>0.1</v>
      </c>
      <c r="BX25" s="32">
        <f ca="1">IFERROR(VLOOKUP(BX$6,Settings!$J$38:$AJ$52,
IF($K25=INVEST_1,8,IF($K25=INVEST_2,13,IF($K25=INVEST_3,18,IF($K25=INVEST_4,23,0)))),FALSE),
"")</f>
        <v>0.2</v>
      </c>
      <c r="BY25" s="32">
        <f ca="1">IFERROR(VLOOKUP(BY$6,Settings!$J$38:$AJ$52,
IF($K25=INVEST_1,8,IF($K25=INVEST_2,13,IF($K25=INVEST_3,18,IF($K25=INVEST_4,23,0)))),FALSE),
"")</f>
        <v>0.1</v>
      </c>
      <c r="BZ25" s="32">
        <f ca="1">IFERROR(VLOOKUP(BZ$6,Settings!$J$38:$AJ$52,
IF($K25=INVEST_1,8,IF($K25=INVEST_2,13,IF($K25=INVEST_3,18,IF($K25=INVEST_4,23,0)))),FALSE),
"")</f>
        <v>0.1</v>
      </c>
      <c r="CA25" s="32">
        <f ca="1">IFERROR(VLOOKUP(CA$6,Settings!$J$38:$AJ$52,
IF($K25=INVEST_1,8,IF($K25=INVEST_2,13,IF($K25=INVEST_3,18,IF($K25=INVEST_4,23,0)))),FALSE),
"")</f>
        <v>0.1</v>
      </c>
      <c r="CB25" s="32">
        <f ca="1">IFERROR(VLOOKUP(CB$6,Settings!$J$38:$AJ$52,
IF($K25=INVEST_1,8,IF($K25=INVEST_2,13,IF($K25=INVEST_3,18,IF($K25=INVEST_4,23,0)))),FALSE),
"")</f>
        <v>0.3</v>
      </c>
      <c r="CC25" s="32">
        <f ca="1">IFERROR(VLOOKUP(CC$6,Settings!$J$38:$AJ$52,
IF($K25=INVEST_1,8,IF($K25=INVEST_2,13,IF($K25=INVEST_3,18,IF($K25=INVEST_4,23,0)))),FALSE),
"")</f>
        <v>0.1</v>
      </c>
      <c r="CD25" s="32" t="str">
        <f ca="1">IFERROR(VLOOKUP(CD$6,Settings!$J$38:$AJ$52,
IF($K25=INVEST_1,8,IF($K25=INVEST_2,13,IF($K25=INVEST_3,18,IF($K25=INVEST_4,23,0)))),FALSE),
"")</f>
        <v/>
      </c>
      <c r="CE25" s="32" t="str">
        <f ca="1">IFERROR(VLOOKUP(CE$6,Settings!$J$38:$AJ$52,
IF($K25=INVEST_1,8,IF($K25=INVEST_2,13,IF($K25=INVEST_3,18,IF($K25=INVEST_4,23,0)))),FALSE),
"")</f>
        <v/>
      </c>
      <c r="CF25" s="32" t="str">
        <f ca="1">IFERROR(VLOOKUP(CF$6,Settings!$J$38:$AJ$52,
IF($K25=INVEST_1,8,IF($K25=INVEST_2,13,IF($K25=INVEST_3,18,IF($K25=INVEST_4,23,0)))),FALSE),
"")</f>
        <v/>
      </c>
      <c r="CG25" s="32" t="str">
        <f ca="1">IFERROR(VLOOKUP(CG$6,Settings!$J$38:$AJ$52,
IF($K25=INVEST_1,8,IF($K25=INVEST_2,13,IF($K25=INVEST_3,18,IF($K25=INVEST_4,23,0)))),FALSE),
"")</f>
        <v/>
      </c>
      <c r="CH25" s="32" t="str">
        <f ca="1">IFERROR(VLOOKUP(CH$6,Settings!$J$38:$AJ$52,
IF($K25=INVEST_1,8,IF($K25=INVEST_2,13,IF($K25=INVEST_3,18,IF($K25=INVEST_4,23,0)))),FALSE),
"")</f>
        <v/>
      </c>
      <c r="CI25" s="32" t="str">
        <f ca="1">IFERROR(VLOOKUP(CI$6,Settings!$J$38:$AJ$52,
IF($K25=INVEST_1,8,IF($K25=INVEST_2,13,IF($K25=INVEST_3,18,IF($K25=INVEST_4,23,0)))),FALSE),
"")</f>
        <v/>
      </c>
      <c r="CJ25" s="32" t="str">
        <f ca="1">IFERROR(VLOOKUP(CJ$6,Settings!$J$38:$AJ$52,
IF($K25=INVEST_1,8,IF($K25=INVEST_2,13,IF($K25=INVEST_3,18,IF($K25=INVEST_4,23,0)))),FALSE),
"")</f>
        <v/>
      </c>
      <c r="CK25" s="32" t="str">
        <f ca="1">IFERROR(VLOOKUP(CK$6,Settings!$J$38:$AJ$52,
IF($K25=INVEST_1,8,IF($K25=INVEST_2,13,IF($K25=INVEST_3,18,IF($K25=INVEST_4,23,0)))),FALSE),
"")</f>
        <v/>
      </c>
    </row>
    <row r="26" spans="1:89" s="2" customFormat="1">
      <c r="A26" s="15" t="str">
        <f>IF($BC26="Y","ProjY"&amp;COUNTIF($BC$8:$BC26,"Y"),"")</f>
        <v>ProjY19</v>
      </c>
      <c r="B26" s="1"/>
      <c r="C26" s="56">
        <f t="shared" si="8"/>
        <v>19</v>
      </c>
      <c r="D26" s="119" t="s">
        <v>167</v>
      </c>
      <c r="E26" s="120"/>
      <c r="F26" s="120"/>
      <c r="G26" s="120"/>
      <c r="H26" s="120"/>
      <c r="I26" s="120"/>
      <c r="J26" s="120"/>
      <c r="K26" s="110" t="s">
        <v>92</v>
      </c>
      <c r="L26" s="110"/>
      <c r="M26" s="110"/>
      <c r="N26" s="110"/>
      <c r="O26" s="110"/>
      <c r="P26" s="121">
        <v>1000000</v>
      </c>
      <c r="Q26" s="121"/>
      <c r="R26" s="121"/>
      <c r="S26" s="116">
        <v>500000</v>
      </c>
      <c r="T26" s="117"/>
      <c r="U26" s="118"/>
      <c r="V26" s="63">
        <v>3</v>
      </c>
      <c r="W26" s="63">
        <v>5</v>
      </c>
      <c r="X26" s="63">
        <v>5</v>
      </c>
      <c r="Y26" s="63">
        <v>5</v>
      </c>
      <c r="Z26" s="63">
        <v>5</v>
      </c>
      <c r="AA26" s="63">
        <v>5</v>
      </c>
      <c r="AB26" s="63">
        <v>3</v>
      </c>
      <c r="AC26" s="63"/>
      <c r="AD26" s="63"/>
      <c r="AE26" s="63"/>
      <c r="AF26" s="63"/>
      <c r="AG26" s="63"/>
      <c r="AH26" s="63"/>
      <c r="AI26" s="63"/>
      <c r="AJ26" s="64"/>
      <c r="AK26" s="65">
        <f t="shared" ca="1" si="5"/>
        <v>4.7</v>
      </c>
      <c r="AL26" s="66">
        <v>5</v>
      </c>
      <c r="AM26" s="66">
        <v>3</v>
      </c>
      <c r="AN26" s="66">
        <v>5</v>
      </c>
      <c r="AO26" s="66">
        <v>5</v>
      </c>
      <c r="AP26" s="66">
        <v>5</v>
      </c>
      <c r="AQ26" s="66">
        <v>5</v>
      </c>
      <c r="AR26" s="66">
        <v>5</v>
      </c>
      <c r="AS26" s="66"/>
      <c r="AT26" s="66"/>
      <c r="AU26" s="66"/>
      <c r="AV26" s="66"/>
      <c r="AW26" s="66"/>
      <c r="AX26" s="66"/>
      <c r="AY26" s="66"/>
      <c r="AZ26" s="66"/>
      <c r="BA26" s="65">
        <f t="shared" ca="1" si="6"/>
        <v>4.5999999999999996</v>
      </c>
      <c r="BB26" s="67">
        <f t="shared" ca="1" si="7"/>
        <v>4.6500000000000004</v>
      </c>
      <c r="BC26" s="55" t="s">
        <v>151</v>
      </c>
      <c r="BD26" s="1"/>
      <c r="BG26" s="32">
        <f ca="1">IFERROR(VLOOKUP(BG$6,Settings!$J$18:$AJ$32,
IF($K26=INVEST_1,8,IF($K26=INVEST_2,13,IF($K26=INVEST_3,18,IF($K26=INVEST_4,23,0)))),FALSE),
"")</f>
        <v>0</v>
      </c>
      <c r="BH26" s="32">
        <f ca="1">IFERROR(VLOOKUP(BH$6,Settings!$J$18:$AJ$32,
IF($K26=INVEST_1,8,IF($K26=INVEST_2,13,IF($K26=INVEST_3,18,IF($K26=INVEST_4,23,0)))),FALSE),
"")</f>
        <v>0.05</v>
      </c>
      <c r="BI26" s="32">
        <f ca="1">IFERROR(VLOOKUP(BI$6,Settings!$J$18:$AJ$32,
IF($K26=INVEST_1,8,IF($K26=INVEST_2,13,IF($K26=INVEST_3,18,IF($K26=INVEST_4,23,0)))),FALSE),
"")</f>
        <v>0.35</v>
      </c>
      <c r="BJ26" s="32">
        <f ca="1">IFERROR(VLOOKUP(BJ$6,Settings!$J$18:$AJ$32,
IF($K26=INVEST_1,8,IF($K26=INVEST_2,13,IF($K26=INVEST_3,18,IF($K26=INVEST_4,23,0)))),FALSE),
"")</f>
        <v>0.25</v>
      </c>
      <c r="BK26" s="32">
        <f ca="1">IFERROR(VLOOKUP(BK$6,Settings!$J$18:$AJ$32,
IF($K26=INVEST_1,8,IF($K26=INVEST_2,13,IF($K26=INVEST_3,18,IF($K26=INVEST_4,23,0)))),FALSE),
"")</f>
        <v>0.15</v>
      </c>
      <c r="BL26" s="32">
        <f ca="1">IFERROR(VLOOKUP(BL$6,Settings!$J$18:$AJ$32,
IF($K26=INVEST_1,8,IF($K26=INVEST_2,13,IF($K26=INVEST_3,18,IF($K26=INVEST_4,23,0)))),FALSE),
"")</f>
        <v>0.05</v>
      </c>
      <c r="BM26" s="32">
        <f ca="1">IFERROR(VLOOKUP(BM$6,Settings!$J$18:$AJ$32,
IF($K26=INVEST_1,8,IF($K26=INVEST_2,13,IF($K26=INVEST_3,18,IF($K26=INVEST_4,23,0)))),FALSE),
"")</f>
        <v>0.15</v>
      </c>
      <c r="BN26" s="32" t="str">
        <f ca="1">IFERROR(VLOOKUP(BN$6,Settings!$J$18:$AJ$32,
IF($K26=INVEST_1,8,IF($K26=INVEST_2,13,IF($K26=INVEST_3,18,IF($K26=INVEST_4,23,0)))),FALSE),
"")</f>
        <v/>
      </c>
      <c r="BO26" s="32" t="str">
        <f ca="1">IFERROR(VLOOKUP(BO$6,Settings!$J$18:$AJ$32,
IF($K26=INVEST_1,8,IF($K26=INVEST_2,13,IF($K26=INVEST_3,18,IF($K26=INVEST_4,23,0)))),FALSE),
"")</f>
        <v/>
      </c>
      <c r="BP26" s="32" t="str">
        <f ca="1">IFERROR(VLOOKUP(BP$6,Settings!$J$18:$AJ$32,
IF($K26=INVEST_1,8,IF($K26=INVEST_2,13,IF($K26=INVEST_3,18,IF($K26=INVEST_4,23,0)))),FALSE),
"")</f>
        <v/>
      </c>
      <c r="BQ26" s="32" t="str">
        <f ca="1">IFERROR(VLOOKUP(BQ$6,Settings!$J$18:$AJ$32,
IF($K26=INVEST_1,8,IF($K26=INVEST_2,13,IF($K26=INVEST_3,18,IF($K26=INVEST_4,23,0)))),FALSE),
"")</f>
        <v/>
      </c>
      <c r="BR26" s="32" t="str">
        <f ca="1">IFERROR(VLOOKUP(BR$6,Settings!$J$18:$AJ$32,
IF($K26=INVEST_1,8,IF($K26=INVEST_2,13,IF($K26=INVEST_3,18,IF($K26=INVEST_4,23,0)))),FALSE),
"")</f>
        <v/>
      </c>
      <c r="BS26" s="32" t="str">
        <f ca="1">IFERROR(VLOOKUP(BS$6,Settings!$J$18:$AJ$32,
IF($K26=INVEST_1,8,IF($K26=INVEST_2,13,IF($K26=INVEST_3,18,IF($K26=INVEST_4,23,0)))),FALSE),
"")</f>
        <v/>
      </c>
      <c r="BT26" s="32" t="str">
        <f ca="1">IFERROR(VLOOKUP(BT$6,Settings!$J$18:$AJ$32,
IF($K26=INVEST_1,8,IF($K26=INVEST_2,13,IF($K26=INVEST_3,18,IF($K26=INVEST_4,23,0)))),FALSE),
"")</f>
        <v/>
      </c>
      <c r="BU26" s="33" t="str">
        <f ca="1">IFERROR(VLOOKUP(BU$6,Settings!$J$18:$AJ$32,
IF($K26=INVEST_1,8,IF($K26=INVEST_2,13,IF($K26=INVEST_3,18,IF($K26=INVEST_4,23,0)))),FALSE),
"")</f>
        <v/>
      </c>
      <c r="BW26" s="34">
        <f ca="1">IFERROR(VLOOKUP(BW$6,Settings!$J$38:$AJ$52,
IF($K26=INVEST_1,8,IF($K26=INVEST_2,13,IF($K26=INVEST_3,18,IF($K26=INVEST_4,23,0)))),FALSE),
"")</f>
        <v>0.1</v>
      </c>
      <c r="BX26" s="32">
        <f ca="1">IFERROR(VLOOKUP(BX$6,Settings!$J$38:$AJ$52,
IF($K26=INVEST_1,8,IF($K26=INVEST_2,13,IF($K26=INVEST_3,18,IF($K26=INVEST_4,23,0)))),FALSE),
"")</f>
        <v>0.2</v>
      </c>
      <c r="BY26" s="32">
        <f ca="1">IFERROR(VLOOKUP(BY$6,Settings!$J$38:$AJ$52,
IF($K26=INVEST_1,8,IF($K26=INVEST_2,13,IF($K26=INVEST_3,18,IF($K26=INVEST_4,23,0)))),FALSE),
"")</f>
        <v>0.1</v>
      </c>
      <c r="BZ26" s="32">
        <f ca="1">IFERROR(VLOOKUP(BZ$6,Settings!$J$38:$AJ$52,
IF($K26=INVEST_1,8,IF($K26=INVEST_2,13,IF($K26=INVEST_3,18,IF($K26=INVEST_4,23,0)))),FALSE),
"")</f>
        <v>0.1</v>
      </c>
      <c r="CA26" s="32">
        <f ca="1">IFERROR(VLOOKUP(CA$6,Settings!$J$38:$AJ$52,
IF($K26=INVEST_1,8,IF($K26=INVEST_2,13,IF($K26=INVEST_3,18,IF($K26=INVEST_4,23,0)))),FALSE),
"")</f>
        <v>0.1</v>
      </c>
      <c r="CB26" s="32">
        <f ca="1">IFERROR(VLOOKUP(CB$6,Settings!$J$38:$AJ$52,
IF($K26=INVEST_1,8,IF($K26=INVEST_2,13,IF($K26=INVEST_3,18,IF($K26=INVEST_4,23,0)))),FALSE),
"")</f>
        <v>0.3</v>
      </c>
      <c r="CC26" s="32">
        <f ca="1">IFERROR(VLOOKUP(CC$6,Settings!$J$38:$AJ$52,
IF($K26=INVEST_1,8,IF($K26=INVEST_2,13,IF($K26=INVEST_3,18,IF($K26=INVEST_4,23,0)))),FALSE),
"")</f>
        <v>0.1</v>
      </c>
      <c r="CD26" s="32" t="str">
        <f ca="1">IFERROR(VLOOKUP(CD$6,Settings!$J$38:$AJ$52,
IF($K26=INVEST_1,8,IF($K26=INVEST_2,13,IF($K26=INVEST_3,18,IF($K26=INVEST_4,23,0)))),FALSE),
"")</f>
        <v/>
      </c>
      <c r="CE26" s="32" t="str">
        <f ca="1">IFERROR(VLOOKUP(CE$6,Settings!$J$38:$AJ$52,
IF($K26=INVEST_1,8,IF($K26=INVEST_2,13,IF($K26=INVEST_3,18,IF($K26=INVEST_4,23,0)))),FALSE),
"")</f>
        <v/>
      </c>
      <c r="CF26" s="32" t="str">
        <f ca="1">IFERROR(VLOOKUP(CF$6,Settings!$J$38:$AJ$52,
IF($K26=INVEST_1,8,IF($K26=INVEST_2,13,IF($K26=INVEST_3,18,IF($K26=INVEST_4,23,0)))),FALSE),
"")</f>
        <v/>
      </c>
      <c r="CG26" s="32" t="str">
        <f ca="1">IFERROR(VLOOKUP(CG$6,Settings!$J$38:$AJ$52,
IF($K26=INVEST_1,8,IF($K26=INVEST_2,13,IF($K26=INVEST_3,18,IF($K26=INVEST_4,23,0)))),FALSE),
"")</f>
        <v/>
      </c>
      <c r="CH26" s="32" t="str">
        <f ca="1">IFERROR(VLOOKUP(CH$6,Settings!$J$38:$AJ$52,
IF($K26=INVEST_1,8,IF($K26=INVEST_2,13,IF($K26=INVEST_3,18,IF($K26=INVEST_4,23,0)))),FALSE),
"")</f>
        <v/>
      </c>
      <c r="CI26" s="32" t="str">
        <f ca="1">IFERROR(VLOOKUP(CI$6,Settings!$J$38:$AJ$52,
IF($K26=INVEST_1,8,IF($K26=INVEST_2,13,IF($K26=INVEST_3,18,IF($K26=INVEST_4,23,0)))),FALSE),
"")</f>
        <v/>
      </c>
      <c r="CJ26" s="32" t="str">
        <f ca="1">IFERROR(VLOOKUP(CJ$6,Settings!$J$38:$AJ$52,
IF($K26=INVEST_1,8,IF($K26=INVEST_2,13,IF($K26=INVEST_3,18,IF($K26=INVEST_4,23,0)))),FALSE),
"")</f>
        <v/>
      </c>
      <c r="CK26" s="32" t="str">
        <f ca="1">IFERROR(VLOOKUP(CK$6,Settings!$J$38:$AJ$52,
IF($K26=INVEST_1,8,IF($K26=INVEST_2,13,IF($K26=INVEST_3,18,IF($K26=INVEST_4,23,0)))),FALSE),
"")</f>
        <v/>
      </c>
    </row>
    <row r="27" spans="1:89" s="2" customFormat="1">
      <c r="A27" s="15" t="str">
        <f>IF($BC27="Y","ProjY"&amp;COUNTIF($BC$8:$BC27,"Y"),"")</f>
        <v/>
      </c>
      <c r="B27" s="1"/>
      <c r="C27" s="56">
        <f t="shared" si="8"/>
        <v>20</v>
      </c>
      <c r="D27" s="119" t="s">
        <v>172</v>
      </c>
      <c r="E27" s="120"/>
      <c r="F27" s="120"/>
      <c r="G27" s="120"/>
      <c r="H27" s="120"/>
      <c r="I27" s="120"/>
      <c r="J27" s="120"/>
      <c r="K27" s="110" t="s">
        <v>93</v>
      </c>
      <c r="L27" s="110"/>
      <c r="M27" s="110"/>
      <c r="N27" s="110"/>
      <c r="O27" s="110"/>
      <c r="P27" s="116"/>
      <c r="Q27" s="117"/>
      <c r="R27" s="118"/>
      <c r="S27" s="116">
        <v>1</v>
      </c>
      <c r="T27" s="117"/>
      <c r="U27" s="118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4"/>
      <c r="AK27" s="65">
        <f t="shared" ca="1" si="5"/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5">
        <f t="shared" ca="1" si="6"/>
        <v>0</v>
      </c>
      <c r="BB27" s="67">
        <f t="shared" ca="1" si="7"/>
        <v>0</v>
      </c>
      <c r="BC27" s="55" t="s">
        <v>23</v>
      </c>
      <c r="BD27" s="1"/>
      <c r="BG27" s="32">
        <f ca="1">IFERROR(VLOOKUP(BG$6,Settings!$J$18:$AJ$32,
IF($K27=INVEST_1,8,IF($K27=INVEST_2,13,IF($K27=INVEST_3,18,IF($K27=INVEST_4,23,0)))),FALSE),
"")</f>
        <v>0.05</v>
      </c>
      <c r="BH27" s="32">
        <f ca="1">IFERROR(VLOOKUP(BH$6,Settings!$J$18:$AJ$32,
IF($K27=INVEST_1,8,IF($K27=INVEST_2,13,IF($K27=INVEST_3,18,IF($K27=INVEST_4,23,0)))),FALSE),
"")</f>
        <v>0.05</v>
      </c>
      <c r="BI27" s="32">
        <f ca="1">IFERROR(VLOOKUP(BI$6,Settings!$J$18:$AJ$32,
IF($K27=INVEST_1,8,IF($K27=INVEST_2,13,IF($K27=INVEST_3,18,IF($K27=INVEST_4,23,0)))),FALSE),
"")</f>
        <v>0.05</v>
      </c>
      <c r="BJ27" s="32">
        <f ca="1">IFERROR(VLOOKUP(BJ$6,Settings!$J$18:$AJ$32,
IF($K27=INVEST_1,8,IF($K27=INVEST_2,13,IF($K27=INVEST_3,18,IF($K27=INVEST_4,23,0)))),FALSE),
"")</f>
        <v>0.05</v>
      </c>
      <c r="BK27" s="32">
        <f ca="1">IFERROR(VLOOKUP(BK$6,Settings!$J$18:$AJ$32,
IF($K27=INVEST_1,8,IF($K27=INVEST_2,13,IF($K27=INVEST_3,18,IF($K27=INVEST_4,23,0)))),FALSE),
"")</f>
        <v>0.05</v>
      </c>
      <c r="BL27" s="32">
        <f ca="1">IFERROR(VLOOKUP(BL$6,Settings!$J$18:$AJ$32,
IF($K27=INVEST_1,8,IF($K27=INVEST_2,13,IF($K27=INVEST_3,18,IF($K27=INVEST_4,23,0)))),FALSE),
"")</f>
        <v>0.45</v>
      </c>
      <c r="BM27" s="32">
        <f ca="1">IFERROR(VLOOKUP(BM$6,Settings!$J$18:$AJ$32,
IF($K27=INVEST_1,8,IF($K27=INVEST_2,13,IF($K27=INVEST_3,18,IF($K27=INVEST_4,23,0)))),FALSE),
"")</f>
        <v>0.3</v>
      </c>
      <c r="BN27" s="32" t="str">
        <f ca="1">IFERROR(VLOOKUP(BN$6,Settings!$J$18:$AJ$32,
IF($K27=INVEST_1,8,IF($K27=INVEST_2,13,IF($K27=INVEST_3,18,IF($K27=INVEST_4,23,0)))),FALSE),
"")</f>
        <v/>
      </c>
      <c r="BO27" s="32" t="str">
        <f ca="1">IFERROR(VLOOKUP(BO$6,Settings!$J$18:$AJ$32,
IF($K27=INVEST_1,8,IF($K27=INVEST_2,13,IF($K27=INVEST_3,18,IF($K27=INVEST_4,23,0)))),FALSE),
"")</f>
        <v/>
      </c>
      <c r="BP27" s="32" t="str">
        <f ca="1">IFERROR(VLOOKUP(BP$6,Settings!$J$18:$AJ$32,
IF($K27=INVEST_1,8,IF($K27=INVEST_2,13,IF($K27=INVEST_3,18,IF($K27=INVEST_4,23,0)))),FALSE),
"")</f>
        <v/>
      </c>
      <c r="BQ27" s="32" t="str">
        <f ca="1">IFERROR(VLOOKUP(BQ$6,Settings!$J$18:$AJ$32,
IF($K27=INVEST_1,8,IF($K27=INVEST_2,13,IF($K27=INVEST_3,18,IF($K27=INVEST_4,23,0)))),FALSE),
"")</f>
        <v/>
      </c>
      <c r="BR27" s="32" t="str">
        <f ca="1">IFERROR(VLOOKUP(BR$6,Settings!$J$18:$AJ$32,
IF($K27=INVEST_1,8,IF($K27=INVEST_2,13,IF($K27=INVEST_3,18,IF($K27=INVEST_4,23,0)))),FALSE),
"")</f>
        <v/>
      </c>
      <c r="BS27" s="32" t="str">
        <f ca="1">IFERROR(VLOOKUP(BS$6,Settings!$J$18:$AJ$32,
IF($K27=INVEST_1,8,IF($K27=INVEST_2,13,IF($K27=INVEST_3,18,IF($K27=INVEST_4,23,0)))),FALSE),
"")</f>
        <v/>
      </c>
      <c r="BT27" s="32" t="str">
        <f ca="1">IFERROR(VLOOKUP(BT$6,Settings!$J$18:$AJ$32,
IF($K27=INVEST_1,8,IF($K27=INVEST_2,13,IF($K27=INVEST_3,18,IF($K27=INVEST_4,23,0)))),FALSE),
"")</f>
        <v/>
      </c>
      <c r="BU27" s="33" t="str">
        <f ca="1">IFERROR(VLOOKUP(BU$6,Settings!$J$18:$AJ$32,
IF($K27=INVEST_1,8,IF($K27=INVEST_2,13,IF($K27=INVEST_3,18,IF($K27=INVEST_4,23,0)))),FALSE),
"")</f>
        <v/>
      </c>
      <c r="BW27" s="34">
        <f ca="1">IFERROR(VLOOKUP(BW$6,Settings!$J$38:$AJ$52,
IF($K27=INVEST_1,8,IF($K27=INVEST_2,13,IF($K27=INVEST_3,18,IF($K27=INVEST_4,23,0)))),FALSE),
"")</f>
        <v>0.05</v>
      </c>
      <c r="BX27" s="32">
        <f ca="1">IFERROR(VLOOKUP(BX$6,Settings!$J$38:$AJ$52,
IF($K27=INVEST_1,8,IF($K27=INVEST_2,13,IF($K27=INVEST_3,18,IF($K27=INVEST_4,23,0)))),FALSE),
"")</f>
        <v>0.2</v>
      </c>
      <c r="BY27" s="32">
        <f ca="1">IFERROR(VLOOKUP(BY$6,Settings!$J$38:$AJ$52,
IF($K27=INVEST_1,8,IF($K27=INVEST_2,13,IF($K27=INVEST_3,18,IF($K27=INVEST_4,23,0)))),FALSE),
"")</f>
        <v>0.1</v>
      </c>
      <c r="BZ27" s="32">
        <f ca="1">IFERROR(VLOOKUP(BZ$6,Settings!$J$38:$AJ$52,
IF($K27=INVEST_1,8,IF($K27=INVEST_2,13,IF($K27=INVEST_3,18,IF($K27=INVEST_4,23,0)))),FALSE),
"")</f>
        <v>0.1</v>
      </c>
      <c r="CA27" s="32">
        <f ca="1">IFERROR(VLOOKUP(CA$6,Settings!$J$38:$AJ$52,
IF($K27=INVEST_1,8,IF($K27=INVEST_2,13,IF($K27=INVEST_3,18,IF($K27=INVEST_4,23,0)))),FALSE),
"")</f>
        <v>0.15</v>
      </c>
      <c r="CB27" s="32">
        <f ca="1">IFERROR(VLOOKUP(CB$6,Settings!$J$38:$AJ$52,
IF($K27=INVEST_1,8,IF($K27=INVEST_2,13,IF($K27=INVEST_3,18,IF($K27=INVEST_4,23,0)))),FALSE),
"")</f>
        <v>0.3</v>
      </c>
      <c r="CC27" s="32">
        <f ca="1">IFERROR(VLOOKUP(CC$6,Settings!$J$38:$AJ$52,
IF($K27=INVEST_1,8,IF($K27=INVEST_2,13,IF($K27=INVEST_3,18,IF($K27=INVEST_4,23,0)))),FALSE),
"")</f>
        <v>0.1</v>
      </c>
      <c r="CD27" s="32" t="str">
        <f ca="1">IFERROR(VLOOKUP(CD$6,Settings!$J$38:$AJ$52,
IF($K27=INVEST_1,8,IF($K27=INVEST_2,13,IF($K27=INVEST_3,18,IF($K27=INVEST_4,23,0)))),FALSE),
"")</f>
        <v/>
      </c>
      <c r="CE27" s="32" t="str">
        <f ca="1">IFERROR(VLOOKUP(CE$6,Settings!$J$38:$AJ$52,
IF($K27=INVEST_1,8,IF($K27=INVEST_2,13,IF($K27=INVEST_3,18,IF($K27=INVEST_4,23,0)))),FALSE),
"")</f>
        <v/>
      </c>
      <c r="CF27" s="32" t="str">
        <f ca="1">IFERROR(VLOOKUP(CF$6,Settings!$J$38:$AJ$52,
IF($K27=INVEST_1,8,IF($K27=INVEST_2,13,IF($K27=INVEST_3,18,IF($K27=INVEST_4,23,0)))),FALSE),
"")</f>
        <v/>
      </c>
      <c r="CG27" s="32" t="str">
        <f ca="1">IFERROR(VLOOKUP(CG$6,Settings!$J$38:$AJ$52,
IF($K27=INVEST_1,8,IF($K27=INVEST_2,13,IF($K27=INVEST_3,18,IF($K27=INVEST_4,23,0)))),FALSE),
"")</f>
        <v/>
      </c>
      <c r="CH27" s="32" t="str">
        <f ca="1">IFERROR(VLOOKUP(CH$6,Settings!$J$38:$AJ$52,
IF($K27=INVEST_1,8,IF($K27=INVEST_2,13,IF($K27=INVEST_3,18,IF($K27=INVEST_4,23,0)))),FALSE),
"")</f>
        <v/>
      </c>
      <c r="CI27" s="32" t="str">
        <f ca="1">IFERROR(VLOOKUP(CI$6,Settings!$J$38:$AJ$52,
IF($K27=INVEST_1,8,IF($K27=INVEST_2,13,IF($K27=INVEST_3,18,IF($K27=INVEST_4,23,0)))),FALSE),
"")</f>
        <v/>
      </c>
      <c r="CJ27" s="32" t="str">
        <f ca="1">IFERROR(VLOOKUP(CJ$6,Settings!$J$38:$AJ$52,
IF($K27=INVEST_1,8,IF($K27=INVEST_2,13,IF($K27=INVEST_3,18,IF($K27=INVEST_4,23,0)))),FALSE),
"")</f>
        <v/>
      </c>
      <c r="CK27" s="32" t="str">
        <f ca="1">IFERROR(VLOOKUP(CK$6,Settings!$J$38:$AJ$52,
IF($K27=INVEST_1,8,IF($K27=INVEST_2,13,IF($K27=INVEST_3,18,IF($K27=INVEST_4,23,0)))),FALSE),
"")</f>
        <v/>
      </c>
    </row>
    <row r="28" spans="1:89" s="2" customFormat="1">
      <c r="A28" s="15" t="str">
        <f>IF($BC28="Y","ProjY"&amp;COUNTIF($BC$8:$BC28,"Y"),"")</f>
        <v/>
      </c>
      <c r="B28" s="1"/>
      <c r="C28" s="56">
        <f t="shared" si="8"/>
        <v>21</v>
      </c>
      <c r="D28" s="114" t="s">
        <v>173</v>
      </c>
      <c r="E28" s="114"/>
      <c r="F28" s="114"/>
      <c r="G28" s="114"/>
      <c r="H28" s="114"/>
      <c r="I28" s="114"/>
      <c r="J28" s="114"/>
      <c r="K28" s="110" t="s">
        <v>126</v>
      </c>
      <c r="L28" s="110"/>
      <c r="M28" s="110"/>
      <c r="N28" s="110"/>
      <c r="O28" s="110"/>
      <c r="P28" s="115"/>
      <c r="Q28" s="115"/>
      <c r="R28" s="115"/>
      <c r="S28" s="111">
        <v>1</v>
      </c>
      <c r="T28" s="112"/>
      <c r="U28" s="113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58"/>
      <c r="AK28" s="59">
        <f t="shared" ca="1" si="5"/>
        <v>0</v>
      </c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59">
        <f t="shared" ca="1" si="6"/>
        <v>0</v>
      </c>
      <c r="BB28" s="39">
        <f t="shared" ca="1" si="7"/>
        <v>0</v>
      </c>
      <c r="BC28" s="55" t="s">
        <v>23</v>
      </c>
      <c r="BD28" s="1"/>
      <c r="BG28" s="32">
        <f ca="1">IFERROR(VLOOKUP(BG$6,Settings!$J$18:$AJ$32,
IF($K28=INVEST_1,8,IF($K28=INVEST_2,13,IF($K28=INVEST_3,18,IF($K28=INVEST_4,23,0)))),FALSE),
"")</f>
        <v>0.05</v>
      </c>
      <c r="BH28" s="32">
        <f ca="1">IFERROR(VLOOKUP(BH$6,Settings!$J$18:$AJ$32,
IF($K28=INVEST_1,8,IF($K28=INVEST_2,13,IF($K28=INVEST_3,18,IF($K28=INVEST_4,23,0)))),FALSE),
"")</f>
        <v>0.25</v>
      </c>
      <c r="BI28" s="32">
        <f ca="1">IFERROR(VLOOKUP(BI$6,Settings!$J$18:$AJ$32,
IF($K28=INVEST_1,8,IF($K28=INVEST_2,13,IF($K28=INVEST_3,18,IF($K28=INVEST_4,23,0)))),FALSE),
"")</f>
        <v>0.2</v>
      </c>
      <c r="BJ28" s="32">
        <f ca="1">IFERROR(VLOOKUP(BJ$6,Settings!$J$18:$AJ$32,
IF($K28=INVEST_1,8,IF($K28=INVEST_2,13,IF($K28=INVEST_3,18,IF($K28=INVEST_4,23,0)))),FALSE),
"")</f>
        <v>0.1</v>
      </c>
      <c r="BK28" s="32">
        <f ca="1">IFERROR(VLOOKUP(BK$6,Settings!$J$18:$AJ$32,
IF($K28=INVEST_1,8,IF($K28=INVEST_2,13,IF($K28=INVEST_3,18,IF($K28=INVEST_4,23,0)))),FALSE),
"")</f>
        <v>0.15</v>
      </c>
      <c r="BL28" s="32">
        <f ca="1">IFERROR(VLOOKUP(BL$6,Settings!$J$18:$AJ$32,
IF($K28=INVEST_1,8,IF($K28=INVEST_2,13,IF($K28=INVEST_3,18,IF($K28=INVEST_4,23,0)))),FALSE),
"")</f>
        <v>0.1</v>
      </c>
      <c r="BM28" s="32">
        <f ca="1">IFERROR(VLOOKUP(BM$6,Settings!$J$18:$AJ$32,
IF($K28=INVEST_1,8,IF($K28=INVEST_2,13,IF($K28=INVEST_3,18,IF($K28=INVEST_4,23,0)))),FALSE),
"")</f>
        <v>0.15</v>
      </c>
      <c r="BN28" s="32" t="str">
        <f ca="1">IFERROR(VLOOKUP(BN$6,Settings!$J$18:$AJ$32,
IF($K28=INVEST_1,8,IF($K28=INVEST_2,13,IF($K28=INVEST_3,18,IF($K28=INVEST_4,23,0)))),FALSE),
"")</f>
        <v/>
      </c>
      <c r="BO28" s="32" t="str">
        <f ca="1">IFERROR(VLOOKUP(BO$6,Settings!$J$18:$AJ$32,
IF($K28=INVEST_1,8,IF($K28=INVEST_2,13,IF($K28=INVEST_3,18,IF($K28=INVEST_4,23,0)))),FALSE),
"")</f>
        <v/>
      </c>
      <c r="BP28" s="32" t="str">
        <f ca="1">IFERROR(VLOOKUP(BP$6,Settings!$J$18:$AJ$32,
IF($K28=INVEST_1,8,IF($K28=INVEST_2,13,IF($K28=INVEST_3,18,IF($K28=INVEST_4,23,0)))),FALSE),
"")</f>
        <v/>
      </c>
      <c r="BQ28" s="32" t="str">
        <f ca="1">IFERROR(VLOOKUP(BQ$6,Settings!$J$18:$AJ$32,
IF($K28=INVEST_1,8,IF($K28=INVEST_2,13,IF($K28=INVEST_3,18,IF($K28=INVEST_4,23,0)))),FALSE),
"")</f>
        <v/>
      </c>
      <c r="BR28" s="32" t="str">
        <f ca="1">IFERROR(VLOOKUP(BR$6,Settings!$J$18:$AJ$32,
IF($K28=INVEST_1,8,IF($K28=INVEST_2,13,IF($K28=INVEST_3,18,IF($K28=INVEST_4,23,0)))),FALSE),
"")</f>
        <v/>
      </c>
      <c r="BS28" s="32" t="str">
        <f ca="1">IFERROR(VLOOKUP(BS$6,Settings!$J$18:$AJ$32,
IF($K28=INVEST_1,8,IF($K28=INVEST_2,13,IF($K28=INVEST_3,18,IF($K28=INVEST_4,23,0)))),FALSE),
"")</f>
        <v/>
      </c>
      <c r="BT28" s="32" t="str">
        <f ca="1">IFERROR(VLOOKUP(BT$6,Settings!$J$18:$AJ$32,
IF($K28=INVEST_1,8,IF($K28=INVEST_2,13,IF($K28=INVEST_3,18,IF($K28=INVEST_4,23,0)))),FALSE),
"")</f>
        <v/>
      </c>
      <c r="BU28" s="33" t="str">
        <f ca="1">IFERROR(VLOOKUP(BU$6,Settings!$J$18:$AJ$32,
IF($K28=INVEST_1,8,IF($K28=INVEST_2,13,IF($K28=INVEST_3,18,IF($K28=INVEST_4,23,0)))),FALSE),
"")</f>
        <v/>
      </c>
      <c r="BW28" s="34">
        <f ca="1">IFERROR(VLOOKUP(BW$6,Settings!$J$38:$AJ$52,
IF($K28=INVEST_1,8,IF($K28=INVEST_2,13,IF($K28=INVEST_3,18,IF($K28=INVEST_4,23,0)))),FALSE),
"")</f>
        <v>0.1</v>
      </c>
      <c r="BX28" s="32">
        <f ca="1">IFERROR(VLOOKUP(BX$6,Settings!$J$38:$AJ$52,
IF($K28=INVEST_1,8,IF($K28=INVEST_2,13,IF($K28=INVEST_3,18,IF($K28=INVEST_4,23,0)))),FALSE),
"")</f>
        <v>0.2</v>
      </c>
      <c r="BY28" s="32">
        <f ca="1">IFERROR(VLOOKUP(BY$6,Settings!$J$38:$AJ$52,
IF($K28=INVEST_1,8,IF($K28=INVEST_2,13,IF($K28=INVEST_3,18,IF($K28=INVEST_4,23,0)))),FALSE),
"")</f>
        <v>0.1</v>
      </c>
      <c r="BZ28" s="32">
        <f ca="1">IFERROR(VLOOKUP(BZ$6,Settings!$J$38:$AJ$52,
IF($K28=INVEST_1,8,IF($K28=INVEST_2,13,IF($K28=INVEST_3,18,IF($K28=INVEST_4,23,0)))),FALSE),
"")</f>
        <v>0.1</v>
      </c>
      <c r="CA28" s="32">
        <f ca="1">IFERROR(VLOOKUP(CA$6,Settings!$J$38:$AJ$52,
IF($K28=INVEST_1,8,IF($K28=INVEST_2,13,IF($K28=INVEST_3,18,IF($K28=INVEST_4,23,0)))),FALSE),
"")</f>
        <v>0.1</v>
      </c>
      <c r="CB28" s="32">
        <f ca="1">IFERROR(VLOOKUP(CB$6,Settings!$J$38:$AJ$52,
IF($K28=INVEST_1,8,IF($K28=INVEST_2,13,IF($K28=INVEST_3,18,IF($K28=INVEST_4,23,0)))),FALSE),
"")</f>
        <v>0.3</v>
      </c>
      <c r="CC28" s="32">
        <f ca="1">IFERROR(VLOOKUP(CC$6,Settings!$J$38:$AJ$52,
IF($K28=INVEST_1,8,IF($K28=INVEST_2,13,IF($K28=INVEST_3,18,IF($K28=INVEST_4,23,0)))),FALSE),
"")</f>
        <v>0.1</v>
      </c>
      <c r="CD28" s="32" t="str">
        <f ca="1">IFERROR(VLOOKUP(CD$6,Settings!$J$38:$AJ$52,
IF($K28=INVEST_1,8,IF($K28=INVEST_2,13,IF($K28=INVEST_3,18,IF($K28=INVEST_4,23,0)))),FALSE),
"")</f>
        <v/>
      </c>
      <c r="CE28" s="32" t="str">
        <f ca="1">IFERROR(VLOOKUP(CE$6,Settings!$J$38:$AJ$52,
IF($K28=INVEST_1,8,IF($K28=INVEST_2,13,IF($K28=INVEST_3,18,IF($K28=INVEST_4,23,0)))),FALSE),
"")</f>
        <v/>
      </c>
      <c r="CF28" s="32" t="str">
        <f ca="1">IFERROR(VLOOKUP(CF$6,Settings!$J$38:$AJ$52,
IF($K28=INVEST_1,8,IF($K28=INVEST_2,13,IF($K28=INVEST_3,18,IF($K28=INVEST_4,23,0)))),FALSE),
"")</f>
        <v/>
      </c>
      <c r="CG28" s="32" t="str">
        <f ca="1">IFERROR(VLOOKUP(CG$6,Settings!$J$38:$AJ$52,
IF($K28=INVEST_1,8,IF($K28=INVEST_2,13,IF($K28=INVEST_3,18,IF($K28=INVEST_4,23,0)))),FALSE),
"")</f>
        <v/>
      </c>
      <c r="CH28" s="32" t="str">
        <f ca="1">IFERROR(VLOOKUP(CH$6,Settings!$J$38:$AJ$52,
IF($K28=INVEST_1,8,IF($K28=INVEST_2,13,IF($K28=INVEST_3,18,IF($K28=INVEST_4,23,0)))),FALSE),
"")</f>
        <v/>
      </c>
      <c r="CI28" s="32" t="str">
        <f ca="1">IFERROR(VLOOKUP(CI$6,Settings!$J$38:$AJ$52,
IF($K28=INVEST_1,8,IF($K28=INVEST_2,13,IF($K28=INVEST_3,18,IF($K28=INVEST_4,23,0)))),FALSE),
"")</f>
        <v/>
      </c>
      <c r="CJ28" s="32" t="str">
        <f ca="1">IFERROR(VLOOKUP(CJ$6,Settings!$J$38:$AJ$52,
IF($K28=INVEST_1,8,IF($K28=INVEST_2,13,IF($K28=INVEST_3,18,IF($K28=INVEST_4,23,0)))),FALSE),
"")</f>
        <v/>
      </c>
      <c r="CK28" s="32" t="str">
        <f ca="1">IFERROR(VLOOKUP(CK$6,Settings!$J$38:$AJ$52,
IF($K28=INVEST_1,8,IF($K28=INVEST_2,13,IF($K28=INVEST_3,18,IF($K28=INVEST_4,23,0)))),FALSE),
"")</f>
        <v/>
      </c>
    </row>
    <row r="29" spans="1:89" s="2" customFormat="1">
      <c r="A29" s="15" t="str">
        <f>IF($BC29="Y","ProjY"&amp;COUNTIF($BC$8:$BC29,"Y"),"")</f>
        <v/>
      </c>
      <c r="B29" s="1"/>
      <c r="C29" s="56">
        <f t="shared" si="8"/>
        <v>22</v>
      </c>
      <c r="D29" s="114"/>
      <c r="E29" s="114"/>
      <c r="F29" s="114"/>
      <c r="G29" s="114"/>
      <c r="H29" s="114"/>
      <c r="I29" s="114"/>
      <c r="J29" s="114"/>
      <c r="K29" s="110"/>
      <c r="L29" s="110"/>
      <c r="M29" s="110"/>
      <c r="N29" s="110"/>
      <c r="O29" s="110"/>
      <c r="P29" s="115"/>
      <c r="Q29" s="115"/>
      <c r="R29" s="115"/>
      <c r="S29" s="111">
        <v>1</v>
      </c>
      <c r="T29" s="112"/>
      <c r="U29" s="113"/>
      <c r="V29" s="38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57"/>
      <c r="AK29" s="59">
        <f t="shared" ca="1" si="5"/>
        <v>0</v>
      </c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59">
        <f t="shared" ca="1" si="6"/>
        <v>0</v>
      </c>
      <c r="BB29" s="39">
        <f t="shared" ca="1" si="7"/>
        <v>0</v>
      </c>
      <c r="BC29" s="55" t="s">
        <v>23</v>
      </c>
      <c r="BD29" s="1"/>
      <c r="BG29" s="32" t="str">
        <f ca="1">IFERROR(VLOOKUP(BG$6,Settings!$J$18:$AJ$32,
IF($K29=INVEST_1,8,IF($K29=INVEST_2,13,IF($K29=INVEST_3,18,IF($K29=INVEST_4,23,0)))),FALSE),
"")</f>
        <v/>
      </c>
      <c r="BH29" s="32" t="str">
        <f ca="1">IFERROR(VLOOKUP(BH$6,Settings!$J$18:$AJ$32,
IF($K29=INVEST_1,8,IF($K29=INVEST_2,13,IF($K29=INVEST_3,18,IF($K29=INVEST_4,23,0)))),FALSE),
"")</f>
        <v/>
      </c>
      <c r="BI29" s="32" t="str">
        <f ca="1">IFERROR(VLOOKUP(BI$6,Settings!$J$18:$AJ$32,
IF($K29=INVEST_1,8,IF($K29=INVEST_2,13,IF($K29=INVEST_3,18,IF($K29=INVEST_4,23,0)))),FALSE),
"")</f>
        <v/>
      </c>
      <c r="BJ29" s="32" t="str">
        <f ca="1">IFERROR(VLOOKUP(BJ$6,Settings!$J$18:$AJ$32,
IF($K29=INVEST_1,8,IF($K29=INVEST_2,13,IF($K29=INVEST_3,18,IF($K29=INVEST_4,23,0)))),FALSE),
"")</f>
        <v/>
      </c>
      <c r="BK29" s="32" t="str">
        <f ca="1">IFERROR(VLOOKUP(BK$6,Settings!$J$18:$AJ$32,
IF($K29=INVEST_1,8,IF($K29=INVEST_2,13,IF($K29=INVEST_3,18,IF($K29=INVEST_4,23,0)))),FALSE),
"")</f>
        <v/>
      </c>
      <c r="BL29" s="32" t="str">
        <f ca="1">IFERROR(VLOOKUP(BL$6,Settings!$J$18:$AJ$32,
IF($K29=INVEST_1,8,IF($K29=INVEST_2,13,IF($K29=INVEST_3,18,IF($K29=INVEST_4,23,0)))),FALSE),
"")</f>
        <v/>
      </c>
      <c r="BM29" s="32" t="str">
        <f ca="1">IFERROR(VLOOKUP(BM$6,Settings!$J$18:$AJ$32,
IF($K29=INVEST_1,8,IF($K29=INVEST_2,13,IF($K29=INVEST_3,18,IF($K29=INVEST_4,23,0)))),FALSE),
"")</f>
        <v/>
      </c>
      <c r="BN29" s="32" t="str">
        <f ca="1">IFERROR(VLOOKUP(BN$6,Settings!$J$18:$AJ$32,
IF($K29=INVEST_1,8,IF($K29=INVEST_2,13,IF($K29=INVEST_3,18,IF($K29=INVEST_4,23,0)))),FALSE),
"")</f>
        <v/>
      </c>
      <c r="BO29" s="32" t="str">
        <f ca="1">IFERROR(VLOOKUP(BO$6,Settings!$J$18:$AJ$32,
IF($K29=INVEST_1,8,IF($K29=INVEST_2,13,IF($K29=INVEST_3,18,IF($K29=INVEST_4,23,0)))),FALSE),
"")</f>
        <v/>
      </c>
      <c r="BP29" s="32" t="str">
        <f ca="1">IFERROR(VLOOKUP(BP$6,Settings!$J$18:$AJ$32,
IF($K29=INVEST_1,8,IF($K29=INVEST_2,13,IF($K29=INVEST_3,18,IF($K29=INVEST_4,23,0)))),FALSE),
"")</f>
        <v/>
      </c>
      <c r="BQ29" s="32" t="str">
        <f ca="1">IFERROR(VLOOKUP(BQ$6,Settings!$J$18:$AJ$32,
IF($K29=INVEST_1,8,IF($K29=INVEST_2,13,IF($K29=INVEST_3,18,IF($K29=INVEST_4,23,0)))),FALSE),
"")</f>
        <v/>
      </c>
      <c r="BR29" s="32" t="str">
        <f ca="1">IFERROR(VLOOKUP(BR$6,Settings!$J$18:$AJ$32,
IF($K29=INVEST_1,8,IF($K29=INVEST_2,13,IF($K29=INVEST_3,18,IF($K29=INVEST_4,23,0)))),FALSE),
"")</f>
        <v/>
      </c>
      <c r="BS29" s="32" t="str">
        <f ca="1">IFERROR(VLOOKUP(BS$6,Settings!$J$18:$AJ$32,
IF($K29=INVEST_1,8,IF($K29=INVEST_2,13,IF($K29=INVEST_3,18,IF($K29=INVEST_4,23,0)))),FALSE),
"")</f>
        <v/>
      </c>
      <c r="BT29" s="32" t="str">
        <f ca="1">IFERROR(VLOOKUP(BT$6,Settings!$J$18:$AJ$32,
IF($K29=INVEST_1,8,IF($K29=INVEST_2,13,IF($K29=INVEST_3,18,IF($K29=INVEST_4,23,0)))),FALSE),
"")</f>
        <v/>
      </c>
      <c r="BU29" s="33" t="str">
        <f ca="1">IFERROR(VLOOKUP(BU$6,Settings!$J$18:$AJ$32,
IF($K29=INVEST_1,8,IF($K29=INVEST_2,13,IF($K29=INVEST_3,18,IF($K29=INVEST_4,23,0)))),FALSE),
"")</f>
        <v/>
      </c>
      <c r="BW29" s="34" t="str">
        <f ca="1">IFERROR(VLOOKUP(BW$6,Settings!$J$38:$AJ$52,
IF($K29=INVEST_1,8,IF($K29=INVEST_2,13,IF($K29=INVEST_3,18,IF($K29=INVEST_4,23,0)))),FALSE),
"")</f>
        <v/>
      </c>
      <c r="BX29" s="32" t="str">
        <f ca="1">IFERROR(VLOOKUP(BX$6,Settings!$J$38:$AJ$52,
IF($K29=INVEST_1,8,IF($K29=INVEST_2,13,IF($K29=INVEST_3,18,IF($K29=INVEST_4,23,0)))),FALSE),
"")</f>
        <v/>
      </c>
      <c r="BY29" s="32" t="str">
        <f ca="1">IFERROR(VLOOKUP(BY$6,Settings!$J$38:$AJ$52,
IF($K29=INVEST_1,8,IF($K29=INVEST_2,13,IF($K29=INVEST_3,18,IF($K29=INVEST_4,23,0)))),FALSE),
"")</f>
        <v/>
      </c>
      <c r="BZ29" s="32" t="str">
        <f ca="1">IFERROR(VLOOKUP(BZ$6,Settings!$J$38:$AJ$52,
IF($K29=INVEST_1,8,IF($K29=INVEST_2,13,IF($K29=INVEST_3,18,IF($K29=INVEST_4,23,0)))),FALSE),
"")</f>
        <v/>
      </c>
      <c r="CA29" s="32" t="str">
        <f ca="1">IFERROR(VLOOKUP(CA$6,Settings!$J$38:$AJ$52,
IF($K29=INVEST_1,8,IF($K29=INVEST_2,13,IF($K29=INVEST_3,18,IF($K29=INVEST_4,23,0)))),FALSE),
"")</f>
        <v/>
      </c>
      <c r="CB29" s="32" t="str">
        <f ca="1">IFERROR(VLOOKUP(CB$6,Settings!$J$38:$AJ$52,
IF($K29=INVEST_1,8,IF($K29=INVEST_2,13,IF($K29=INVEST_3,18,IF($K29=INVEST_4,23,0)))),FALSE),
"")</f>
        <v/>
      </c>
      <c r="CC29" s="32" t="str">
        <f ca="1">IFERROR(VLOOKUP(CC$6,Settings!$J$38:$AJ$52,
IF($K29=INVEST_1,8,IF($K29=INVEST_2,13,IF($K29=INVEST_3,18,IF($K29=INVEST_4,23,0)))),FALSE),
"")</f>
        <v/>
      </c>
      <c r="CD29" s="32" t="str">
        <f ca="1">IFERROR(VLOOKUP(CD$6,Settings!$J$38:$AJ$52,
IF($K29=INVEST_1,8,IF($K29=INVEST_2,13,IF($K29=INVEST_3,18,IF($K29=INVEST_4,23,0)))),FALSE),
"")</f>
        <v/>
      </c>
      <c r="CE29" s="32" t="str">
        <f ca="1">IFERROR(VLOOKUP(CE$6,Settings!$J$38:$AJ$52,
IF($K29=INVEST_1,8,IF($K29=INVEST_2,13,IF($K29=INVEST_3,18,IF($K29=INVEST_4,23,0)))),FALSE),
"")</f>
        <v/>
      </c>
      <c r="CF29" s="32" t="str">
        <f ca="1">IFERROR(VLOOKUP(CF$6,Settings!$J$38:$AJ$52,
IF($K29=INVEST_1,8,IF($K29=INVEST_2,13,IF($K29=INVEST_3,18,IF($K29=INVEST_4,23,0)))),FALSE),
"")</f>
        <v/>
      </c>
      <c r="CG29" s="32" t="str">
        <f ca="1">IFERROR(VLOOKUP(CG$6,Settings!$J$38:$AJ$52,
IF($K29=INVEST_1,8,IF($K29=INVEST_2,13,IF($K29=INVEST_3,18,IF($K29=INVEST_4,23,0)))),FALSE),
"")</f>
        <v/>
      </c>
      <c r="CH29" s="32" t="str">
        <f ca="1">IFERROR(VLOOKUP(CH$6,Settings!$J$38:$AJ$52,
IF($K29=INVEST_1,8,IF($K29=INVEST_2,13,IF($K29=INVEST_3,18,IF($K29=INVEST_4,23,0)))),FALSE),
"")</f>
        <v/>
      </c>
      <c r="CI29" s="32" t="str">
        <f ca="1">IFERROR(VLOOKUP(CI$6,Settings!$J$38:$AJ$52,
IF($K29=INVEST_1,8,IF($K29=INVEST_2,13,IF($K29=INVEST_3,18,IF($K29=INVEST_4,23,0)))),FALSE),
"")</f>
        <v/>
      </c>
      <c r="CJ29" s="32" t="str">
        <f ca="1">IFERROR(VLOOKUP(CJ$6,Settings!$J$38:$AJ$52,
IF($K29=INVEST_1,8,IF($K29=INVEST_2,13,IF($K29=INVEST_3,18,IF($K29=INVEST_4,23,0)))),FALSE),
"")</f>
        <v/>
      </c>
      <c r="CK29" s="32" t="str">
        <f ca="1">IFERROR(VLOOKUP(CK$6,Settings!$J$38:$AJ$52,
IF($K29=INVEST_1,8,IF($K29=INVEST_2,13,IF($K29=INVEST_3,18,IF($K29=INVEST_4,23,0)))),FALSE),
"")</f>
        <v/>
      </c>
    </row>
    <row r="30" spans="1:89" s="2" customFormat="1">
      <c r="A30" s="15" t="str">
        <f>IF($BC30="Y","ProjY"&amp;COUNTIF($BC$8:$BC30,"Y"),"")</f>
        <v/>
      </c>
      <c r="B30" s="1"/>
      <c r="C30" s="56">
        <f t="shared" si="8"/>
        <v>23</v>
      </c>
      <c r="D30" s="114"/>
      <c r="E30" s="114"/>
      <c r="F30" s="114"/>
      <c r="G30" s="114"/>
      <c r="H30" s="114"/>
      <c r="I30" s="114"/>
      <c r="J30" s="114"/>
      <c r="K30" s="110"/>
      <c r="L30" s="110"/>
      <c r="M30" s="110"/>
      <c r="N30" s="110"/>
      <c r="O30" s="110"/>
      <c r="P30" s="115"/>
      <c r="Q30" s="115"/>
      <c r="R30" s="115"/>
      <c r="S30" s="111">
        <v>1</v>
      </c>
      <c r="T30" s="112"/>
      <c r="U30" s="113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58"/>
      <c r="AK30" s="59">
        <f t="shared" ca="1" si="5"/>
        <v>0</v>
      </c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59">
        <f t="shared" ca="1" si="6"/>
        <v>0</v>
      </c>
      <c r="BB30" s="39">
        <f t="shared" ca="1" si="7"/>
        <v>0</v>
      </c>
      <c r="BC30" s="55" t="s">
        <v>23</v>
      </c>
      <c r="BD30" s="1"/>
      <c r="BG30" s="32" t="str">
        <f ca="1">IFERROR(VLOOKUP(BG$6,Settings!$J$18:$AJ$32,
IF($K30=INVEST_1,8,IF($K30=INVEST_2,13,IF($K30=INVEST_3,18,IF($K30=INVEST_4,23,0)))),FALSE),
"")</f>
        <v/>
      </c>
      <c r="BH30" s="32" t="str">
        <f ca="1">IFERROR(VLOOKUP(BH$6,Settings!$J$18:$AJ$32,
IF($K30=INVEST_1,8,IF($K30=INVEST_2,13,IF($K30=INVEST_3,18,IF($K30=INVEST_4,23,0)))),FALSE),
"")</f>
        <v/>
      </c>
      <c r="BI30" s="32" t="str">
        <f ca="1">IFERROR(VLOOKUP(BI$6,Settings!$J$18:$AJ$32,
IF($K30=INVEST_1,8,IF($K30=INVEST_2,13,IF($K30=INVEST_3,18,IF($K30=INVEST_4,23,0)))),FALSE),
"")</f>
        <v/>
      </c>
      <c r="BJ30" s="32" t="str">
        <f ca="1">IFERROR(VLOOKUP(BJ$6,Settings!$J$18:$AJ$32,
IF($K30=INVEST_1,8,IF($K30=INVEST_2,13,IF($K30=INVEST_3,18,IF($K30=INVEST_4,23,0)))),FALSE),
"")</f>
        <v/>
      </c>
      <c r="BK30" s="32" t="str">
        <f ca="1">IFERROR(VLOOKUP(BK$6,Settings!$J$18:$AJ$32,
IF($K30=INVEST_1,8,IF($K30=INVEST_2,13,IF($K30=INVEST_3,18,IF($K30=INVEST_4,23,0)))),FALSE),
"")</f>
        <v/>
      </c>
      <c r="BL30" s="32" t="str">
        <f ca="1">IFERROR(VLOOKUP(BL$6,Settings!$J$18:$AJ$32,
IF($K30=INVEST_1,8,IF($K30=INVEST_2,13,IF($K30=INVEST_3,18,IF($K30=INVEST_4,23,0)))),FALSE),
"")</f>
        <v/>
      </c>
      <c r="BM30" s="32" t="str">
        <f ca="1">IFERROR(VLOOKUP(BM$6,Settings!$J$18:$AJ$32,
IF($K30=INVEST_1,8,IF($K30=INVEST_2,13,IF($K30=INVEST_3,18,IF($K30=INVEST_4,23,0)))),FALSE),
"")</f>
        <v/>
      </c>
      <c r="BN30" s="32" t="str">
        <f ca="1">IFERROR(VLOOKUP(BN$6,Settings!$J$18:$AJ$32,
IF($K30=INVEST_1,8,IF($K30=INVEST_2,13,IF($K30=INVEST_3,18,IF($K30=INVEST_4,23,0)))),FALSE),
"")</f>
        <v/>
      </c>
      <c r="BO30" s="32" t="str">
        <f ca="1">IFERROR(VLOOKUP(BO$6,Settings!$J$18:$AJ$32,
IF($K30=INVEST_1,8,IF($K30=INVEST_2,13,IF($K30=INVEST_3,18,IF($K30=INVEST_4,23,0)))),FALSE),
"")</f>
        <v/>
      </c>
      <c r="BP30" s="32" t="str">
        <f ca="1">IFERROR(VLOOKUP(BP$6,Settings!$J$18:$AJ$32,
IF($K30=INVEST_1,8,IF($K30=INVEST_2,13,IF($K30=INVEST_3,18,IF($K30=INVEST_4,23,0)))),FALSE),
"")</f>
        <v/>
      </c>
      <c r="BQ30" s="32" t="str">
        <f ca="1">IFERROR(VLOOKUP(BQ$6,Settings!$J$18:$AJ$32,
IF($K30=INVEST_1,8,IF($K30=INVEST_2,13,IF($K30=INVEST_3,18,IF($K30=INVEST_4,23,0)))),FALSE),
"")</f>
        <v/>
      </c>
      <c r="BR30" s="32" t="str">
        <f ca="1">IFERROR(VLOOKUP(BR$6,Settings!$J$18:$AJ$32,
IF($K30=INVEST_1,8,IF($K30=INVEST_2,13,IF($K30=INVEST_3,18,IF($K30=INVEST_4,23,0)))),FALSE),
"")</f>
        <v/>
      </c>
      <c r="BS30" s="32" t="str">
        <f ca="1">IFERROR(VLOOKUP(BS$6,Settings!$J$18:$AJ$32,
IF($K30=INVEST_1,8,IF($K30=INVEST_2,13,IF($K30=INVEST_3,18,IF($K30=INVEST_4,23,0)))),FALSE),
"")</f>
        <v/>
      </c>
      <c r="BT30" s="32" t="str">
        <f ca="1">IFERROR(VLOOKUP(BT$6,Settings!$J$18:$AJ$32,
IF($K30=INVEST_1,8,IF($K30=INVEST_2,13,IF($K30=INVEST_3,18,IF($K30=INVEST_4,23,0)))),FALSE),
"")</f>
        <v/>
      </c>
      <c r="BU30" s="33" t="str">
        <f ca="1">IFERROR(VLOOKUP(BU$6,Settings!$J$18:$AJ$32,
IF($K30=INVEST_1,8,IF($K30=INVEST_2,13,IF($K30=INVEST_3,18,IF($K30=INVEST_4,23,0)))),FALSE),
"")</f>
        <v/>
      </c>
      <c r="BW30" s="34" t="str">
        <f ca="1">IFERROR(VLOOKUP(BW$6,Settings!$J$38:$AJ$52,
IF($K30=INVEST_1,8,IF($K30=INVEST_2,13,IF($K30=INVEST_3,18,IF($K30=INVEST_4,23,0)))),FALSE),
"")</f>
        <v/>
      </c>
      <c r="BX30" s="32" t="str">
        <f ca="1">IFERROR(VLOOKUP(BX$6,Settings!$J$38:$AJ$52,
IF($K30=INVEST_1,8,IF($K30=INVEST_2,13,IF($K30=INVEST_3,18,IF($K30=INVEST_4,23,0)))),FALSE),
"")</f>
        <v/>
      </c>
      <c r="BY30" s="32" t="str">
        <f ca="1">IFERROR(VLOOKUP(BY$6,Settings!$J$38:$AJ$52,
IF($K30=INVEST_1,8,IF($K30=INVEST_2,13,IF($K30=INVEST_3,18,IF($K30=INVEST_4,23,0)))),FALSE),
"")</f>
        <v/>
      </c>
      <c r="BZ30" s="32" t="str">
        <f ca="1">IFERROR(VLOOKUP(BZ$6,Settings!$J$38:$AJ$52,
IF($K30=INVEST_1,8,IF($K30=INVEST_2,13,IF($K30=INVEST_3,18,IF($K30=INVEST_4,23,0)))),FALSE),
"")</f>
        <v/>
      </c>
      <c r="CA30" s="32" t="str">
        <f ca="1">IFERROR(VLOOKUP(CA$6,Settings!$J$38:$AJ$52,
IF($K30=INVEST_1,8,IF($K30=INVEST_2,13,IF($K30=INVEST_3,18,IF($K30=INVEST_4,23,0)))),FALSE),
"")</f>
        <v/>
      </c>
      <c r="CB30" s="32" t="str">
        <f ca="1">IFERROR(VLOOKUP(CB$6,Settings!$J$38:$AJ$52,
IF($K30=INVEST_1,8,IF($K30=INVEST_2,13,IF($K30=INVEST_3,18,IF($K30=INVEST_4,23,0)))),FALSE),
"")</f>
        <v/>
      </c>
      <c r="CC30" s="32" t="str">
        <f ca="1">IFERROR(VLOOKUP(CC$6,Settings!$J$38:$AJ$52,
IF($K30=INVEST_1,8,IF($K30=INVEST_2,13,IF($K30=INVEST_3,18,IF($K30=INVEST_4,23,0)))),FALSE),
"")</f>
        <v/>
      </c>
      <c r="CD30" s="32" t="str">
        <f ca="1">IFERROR(VLOOKUP(CD$6,Settings!$J$38:$AJ$52,
IF($K30=INVEST_1,8,IF($K30=INVEST_2,13,IF($K30=INVEST_3,18,IF($K30=INVEST_4,23,0)))),FALSE),
"")</f>
        <v/>
      </c>
      <c r="CE30" s="32" t="str">
        <f ca="1">IFERROR(VLOOKUP(CE$6,Settings!$J$38:$AJ$52,
IF($K30=INVEST_1,8,IF($K30=INVEST_2,13,IF($K30=INVEST_3,18,IF($K30=INVEST_4,23,0)))),FALSE),
"")</f>
        <v/>
      </c>
      <c r="CF30" s="32" t="str">
        <f ca="1">IFERROR(VLOOKUP(CF$6,Settings!$J$38:$AJ$52,
IF($K30=INVEST_1,8,IF($K30=INVEST_2,13,IF($K30=INVEST_3,18,IF($K30=INVEST_4,23,0)))),FALSE),
"")</f>
        <v/>
      </c>
      <c r="CG30" s="32" t="str">
        <f ca="1">IFERROR(VLOOKUP(CG$6,Settings!$J$38:$AJ$52,
IF($K30=INVEST_1,8,IF($K30=INVEST_2,13,IF($K30=INVEST_3,18,IF($K30=INVEST_4,23,0)))),FALSE),
"")</f>
        <v/>
      </c>
      <c r="CH30" s="32" t="str">
        <f ca="1">IFERROR(VLOOKUP(CH$6,Settings!$J$38:$AJ$52,
IF($K30=INVEST_1,8,IF($K30=INVEST_2,13,IF($K30=INVEST_3,18,IF($K30=INVEST_4,23,0)))),FALSE),
"")</f>
        <v/>
      </c>
      <c r="CI30" s="32" t="str">
        <f ca="1">IFERROR(VLOOKUP(CI$6,Settings!$J$38:$AJ$52,
IF($K30=INVEST_1,8,IF($K30=INVEST_2,13,IF($K30=INVEST_3,18,IF($K30=INVEST_4,23,0)))),FALSE),
"")</f>
        <v/>
      </c>
      <c r="CJ30" s="32" t="str">
        <f ca="1">IFERROR(VLOOKUP(CJ$6,Settings!$J$38:$AJ$52,
IF($K30=INVEST_1,8,IF($K30=INVEST_2,13,IF($K30=INVEST_3,18,IF($K30=INVEST_4,23,0)))),FALSE),
"")</f>
        <v/>
      </c>
      <c r="CK30" s="32" t="str">
        <f ca="1">IFERROR(VLOOKUP(CK$6,Settings!$J$38:$AJ$52,
IF($K30=INVEST_1,8,IF($K30=INVEST_2,13,IF($K30=INVEST_3,18,IF($K30=INVEST_4,23,0)))),FALSE),
"")</f>
        <v/>
      </c>
    </row>
    <row r="31" spans="1:89" s="2" customFormat="1">
      <c r="A31" s="15" t="str">
        <f>IF($BC31="Y","ProjY"&amp;COUNTIF($BC$8:$BC31,"Y"),"")</f>
        <v/>
      </c>
      <c r="B31" s="1"/>
      <c r="C31" s="56">
        <v>25</v>
      </c>
      <c r="D31" s="114"/>
      <c r="E31" s="114"/>
      <c r="F31" s="114"/>
      <c r="G31" s="114"/>
      <c r="H31" s="114"/>
      <c r="I31" s="114"/>
      <c r="J31" s="114"/>
      <c r="K31" s="110"/>
      <c r="L31" s="110"/>
      <c r="M31" s="110"/>
      <c r="N31" s="110"/>
      <c r="O31" s="110"/>
      <c r="P31" s="115"/>
      <c r="Q31" s="115"/>
      <c r="R31" s="115"/>
      <c r="S31" s="111">
        <v>1</v>
      </c>
      <c r="T31" s="112"/>
      <c r="U31" s="113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58"/>
      <c r="AK31" s="59">
        <f t="shared" ca="1" si="5"/>
        <v>0</v>
      </c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59">
        <f t="shared" ca="1" si="6"/>
        <v>0</v>
      </c>
      <c r="BB31" s="39">
        <f t="shared" ca="1" si="7"/>
        <v>0</v>
      </c>
      <c r="BC31" s="55" t="s">
        <v>23</v>
      </c>
      <c r="BD31" s="1"/>
      <c r="BG31" s="32" t="str">
        <f ca="1">IFERROR(VLOOKUP(BG$6,Settings!$J$18:$AJ$32,
IF($K31=INVEST_1,8,IF($K31=INVEST_2,13,IF($K31=INVEST_3,18,IF($K31=INVEST_4,23,0)))),FALSE),
"")</f>
        <v/>
      </c>
      <c r="BH31" s="32" t="str">
        <f ca="1">IFERROR(VLOOKUP(BH$6,Settings!$J$18:$AJ$32,
IF($K31=INVEST_1,8,IF($K31=INVEST_2,13,IF($K31=INVEST_3,18,IF($K31=INVEST_4,23,0)))),FALSE),
"")</f>
        <v/>
      </c>
      <c r="BI31" s="32" t="str">
        <f ca="1">IFERROR(VLOOKUP(BI$6,Settings!$J$18:$AJ$32,
IF($K31=INVEST_1,8,IF($K31=INVEST_2,13,IF($K31=INVEST_3,18,IF($K31=INVEST_4,23,0)))),FALSE),
"")</f>
        <v/>
      </c>
      <c r="BJ31" s="32" t="str">
        <f ca="1">IFERROR(VLOOKUP(BJ$6,Settings!$J$18:$AJ$32,
IF($K31=INVEST_1,8,IF($K31=INVEST_2,13,IF($K31=INVEST_3,18,IF($K31=INVEST_4,23,0)))),FALSE),
"")</f>
        <v/>
      </c>
      <c r="BK31" s="32" t="str">
        <f ca="1">IFERROR(VLOOKUP(BK$6,Settings!$J$18:$AJ$32,
IF($K31=INVEST_1,8,IF($K31=INVEST_2,13,IF($K31=INVEST_3,18,IF($K31=INVEST_4,23,0)))),FALSE),
"")</f>
        <v/>
      </c>
      <c r="BL31" s="32" t="str">
        <f ca="1">IFERROR(VLOOKUP(BL$6,Settings!$J$18:$AJ$32,
IF($K31=INVEST_1,8,IF($K31=INVEST_2,13,IF($K31=INVEST_3,18,IF($K31=INVEST_4,23,0)))),FALSE),
"")</f>
        <v/>
      </c>
      <c r="BM31" s="32" t="str">
        <f ca="1">IFERROR(VLOOKUP(BM$6,Settings!$J$18:$AJ$32,
IF($K31=INVEST_1,8,IF($K31=INVEST_2,13,IF($K31=INVEST_3,18,IF($K31=INVEST_4,23,0)))),FALSE),
"")</f>
        <v/>
      </c>
      <c r="BN31" s="32" t="str">
        <f ca="1">IFERROR(VLOOKUP(BN$6,Settings!$J$18:$AJ$32,
IF($K31=INVEST_1,8,IF($K31=INVEST_2,13,IF($K31=INVEST_3,18,IF($K31=INVEST_4,23,0)))),FALSE),
"")</f>
        <v/>
      </c>
      <c r="BO31" s="32" t="str">
        <f ca="1">IFERROR(VLOOKUP(BO$6,Settings!$J$18:$AJ$32,
IF($K31=INVEST_1,8,IF($K31=INVEST_2,13,IF($K31=INVEST_3,18,IF($K31=INVEST_4,23,0)))),FALSE),
"")</f>
        <v/>
      </c>
      <c r="BP31" s="32" t="str">
        <f ca="1">IFERROR(VLOOKUP(BP$6,Settings!$J$18:$AJ$32,
IF($K31=INVEST_1,8,IF($K31=INVEST_2,13,IF($K31=INVEST_3,18,IF($K31=INVEST_4,23,0)))),FALSE),
"")</f>
        <v/>
      </c>
      <c r="BQ31" s="32" t="str">
        <f ca="1">IFERROR(VLOOKUP(BQ$6,Settings!$J$18:$AJ$32,
IF($K31=INVEST_1,8,IF($K31=INVEST_2,13,IF($K31=INVEST_3,18,IF($K31=INVEST_4,23,0)))),FALSE),
"")</f>
        <v/>
      </c>
      <c r="BR31" s="32" t="str">
        <f ca="1">IFERROR(VLOOKUP(BR$6,Settings!$J$18:$AJ$32,
IF($K31=INVEST_1,8,IF($K31=INVEST_2,13,IF($K31=INVEST_3,18,IF($K31=INVEST_4,23,0)))),FALSE),
"")</f>
        <v/>
      </c>
      <c r="BS31" s="32" t="str">
        <f ca="1">IFERROR(VLOOKUP(BS$6,Settings!$J$18:$AJ$32,
IF($K31=INVEST_1,8,IF($K31=INVEST_2,13,IF($K31=INVEST_3,18,IF($K31=INVEST_4,23,0)))),FALSE),
"")</f>
        <v/>
      </c>
      <c r="BT31" s="32" t="str">
        <f ca="1">IFERROR(VLOOKUP(BT$6,Settings!$J$18:$AJ$32,
IF($K31=INVEST_1,8,IF($K31=INVEST_2,13,IF($K31=INVEST_3,18,IF($K31=INVEST_4,23,0)))),FALSE),
"")</f>
        <v/>
      </c>
      <c r="BU31" s="33" t="str">
        <f ca="1">IFERROR(VLOOKUP(BU$6,Settings!$J$18:$AJ$32,
IF($K31=INVEST_1,8,IF($K31=INVEST_2,13,IF($K31=INVEST_3,18,IF($K31=INVEST_4,23,0)))),FALSE),
"")</f>
        <v/>
      </c>
      <c r="BW31" s="34" t="str">
        <f ca="1">IFERROR(VLOOKUP(BW$6,Settings!$J$38:$AJ$52,
IF($K31=INVEST_1,8,IF($K31=INVEST_2,13,IF($K31=INVEST_3,18,IF($K31=INVEST_4,23,0)))),FALSE),
"")</f>
        <v/>
      </c>
      <c r="BX31" s="32" t="str">
        <f ca="1">IFERROR(VLOOKUP(BX$6,Settings!$J$38:$AJ$52,
IF($K31=INVEST_1,8,IF($K31=INVEST_2,13,IF($K31=INVEST_3,18,IF($K31=INVEST_4,23,0)))),FALSE),
"")</f>
        <v/>
      </c>
      <c r="BY31" s="32" t="str">
        <f ca="1">IFERROR(VLOOKUP(BY$6,Settings!$J$38:$AJ$52,
IF($K31=INVEST_1,8,IF($K31=INVEST_2,13,IF($K31=INVEST_3,18,IF($K31=INVEST_4,23,0)))),FALSE),
"")</f>
        <v/>
      </c>
      <c r="BZ31" s="32" t="str">
        <f ca="1">IFERROR(VLOOKUP(BZ$6,Settings!$J$38:$AJ$52,
IF($K31=INVEST_1,8,IF($K31=INVEST_2,13,IF($K31=INVEST_3,18,IF($K31=INVEST_4,23,0)))),FALSE),
"")</f>
        <v/>
      </c>
      <c r="CA31" s="32" t="str">
        <f ca="1">IFERROR(VLOOKUP(CA$6,Settings!$J$38:$AJ$52,
IF($K31=INVEST_1,8,IF($K31=INVEST_2,13,IF($K31=INVEST_3,18,IF($K31=INVEST_4,23,0)))),FALSE),
"")</f>
        <v/>
      </c>
      <c r="CB31" s="32" t="str">
        <f ca="1">IFERROR(VLOOKUP(CB$6,Settings!$J$38:$AJ$52,
IF($K31=INVEST_1,8,IF($K31=INVEST_2,13,IF($K31=INVEST_3,18,IF($K31=INVEST_4,23,0)))),FALSE),
"")</f>
        <v/>
      </c>
      <c r="CC31" s="32" t="str">
        <f ca="1">IFERROR(VLOOKUP(CC$6,Settings!$J$38:$AJ$52,
IF($K31=INVEST_1,8,IF($K31=INVEST_2,13,IF($K31=INVEST_3,18,IF($K31=INVEST_4,23,0)))),FALSE),
"")</f>
        <v/>
      </c>
      <c r="CD31" s="32" t="str">
        <f ca="1">IFERROR(VLOOKUP(CD$6,Settings!$J$38:$AJ$52,
IF($K31=INVEST_1,8,IF($K31=INVEST_2,13,IF($K31=INVEST_3,18,IF($K31=INVEST_4,23,0)))),FALSE),
"")</f>
        <v/>
      </c>
      <c r="CE31" s="32" t="str">
        <f ca="1">IFERROR(VLOOKUP(CE$6,Settings!$J$38:$AJ$52,
IF($K31=INVEST_1,8,IF($K31=INVEST_2,13,IF($K31=INVEST_3,18,IF($K31=INVEST_4,23,0)))),FALSE),
"")</f>
        <v/>
      </c>
      <c r="CF31" s="32" t="str">
        <f ca="1">IFERROR(VLOOKUP(CF$6,Settings!$J$38:$AJ$52,
IF($K31=INVEST_1,8,IF($K31=INVEST_2,13,IF($K31=INVEST_3,18,IF($K31=INVEST_4,23,0)))),FALSE),
"")</f>
        <v/>
      </c>
      <c r="CG31" s="32" t="str">
        <f ca="1">IFERROR(VLOOKUP(CG$6,Settings!$J$38:$AJ$52,
IF($K31=INVEST_1,8,IF($K31=INVEST_2,13,IF($K31=INVEST_3,18,IF($K31=INVEST_4,23,0)))),FALSE),
"")</f>
        <v/>
      </c>
      <c r="CH31" s="32" t="str">
        <f ca="1">IFERROR(VLOOKUP(CH$6,Settings!$J$38:$AJ$52,
IF($K31=INVEST_1,8,IF($K31=INVEST_2,13,IF($K31=INVEST_3,18,IF($K31=INVEST_4,23,0)))),FALSE),
"")</f>
        <v/>
      </c>
      <c r="CI31" s="32" t="str">
        <f ca="1">IFERROR(VLOOKUP(CI$6,Settings!$J$38:$AJ$52,
IF($K31=INVEST_1,8,IF($K31=INVEST_2,13,IF($K31=INVEST_3,18,IF($K31=INVEST_4,23,0)))),FALSE),
"")</f>
        <v/>
      </c>
      <c r="CJ31" s="32" t="str">
        <f ca="1">IFERROR(VLOOKUP(CJ$6,Settings!$J$38:$AJ$52,
IF($K31=INVEST_1,8,IF($K31=INVEST_2,13,IF($K31=INVEST_3,18,IF($K31=INVEST_4,23,0)))),FALSE),
"")</f>
        <v/>
      </c>
      <c r="CK31" s="32" t="str">
        <f ca="1">IFERROR(VLOOKUP(CK$6,Settings!$J$38:$AJ$52,
IF($K31=INVEST_1,8,IF($K31=INVEST_2,13,IF($K31=INVEST_3,18,IF($K31=INVEST_4,23,0)))),FALSE),
"")</f>
        <v/>
      </c>
    </row>
    <row r="32" spans="1:89" s="2" customFormat="1">
      <c r="A32" s="15" t="str">
        <f>IF($BC32="Y","ProjY"&amp;COUNTIF($BC$8:$BC32,"Y"),"")</f>
        <v/>
      </c>
      <c r="B32" s="1"/>
      <c r="C32" s="56">
        <v>26</v>
      </c>
      <c r="D32" s="114"/>
      <c r="E32" s="114"/>
      <c r="F32" s="114"/>
      <c r="G32" s="114"/>
      <c r="H32" s="114"/>
      <c r="I32" s="114"/>
      <c r="J32" s="114"/>
      <c r="K32" s="110"/>
      <c r="L32" s="110"/>
      <c r="M32" s="110"/>
      <c r="N32" s="110"/>
      <c r="O32" s="110"/>
      <c r="P32" s="115"/>
      <c r="Q32" s="115"/>
      <c r="R32" s="115"/>
      <c r="S32" s="111">
        <v>1</v>
      </c>
      <c r="T32" s="112"/>
      <c r="U32" s="113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58"/>
      <c r="AK32" s="59">
        <f t="shared" ca="1" si="5"/>
        <v>0</v>
      </c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59">
        <f t="shared" ca="1" si="6"/>
        <v>0</v>
      </c>
      <c r="BB32" s="39">
        <f t="shared" ca="1" si="7"/>
        <v>0</v>
      </c>
      <c r="BC32" s="55" t="s">
        <v>23</v>
      </c>
      <c r="BD32" s="1"/>
      <c r="BG32" s="32" t="str">
        <f ca="1">IFERROR(VLOOKUP(BG$6,Settings!$J$18:$AJ$32,
IF($K32=INVEST_1,8,IF($K32=INVEST_2,13,IF($K32=INVEST_3,18,IF($K32=INVEST_4,23,0)))),FALSE),
"")</f>
        <v/>
      </c>
      <c r="BH32" s="32" t="str">
        <f ca="1">IFERROR(VLOOKUP(BH$6,Settings!$J$18:$AJ$32,
IF($K32=INVEST_1,8,IF($K32=INVEST_2,13,IF($K32=INVEST_3,18,IF($K32=INVEST_4,23,0)))),FALSE),
"")</f>
        <v/>
      </c>
      <c r="BI32" s="32" t="str">
        <f ca="1">IFERROR(VLOOKUP(BI$6,Settings!$J$18:$AJ$32,
IF($K32=INVEST_1,8,IF($K32=INVEST_2,13,IF($K32=INVEST_3,18,IF($K32=INVEST_4,23,0)))),FALSE),
"")</f>
        <v/>
      </c>
      <c r="BJ32" s="32" t="str">
        <f ca="1">IFERROR(VLOOKUP(BJ$6,Settings!$J$18:$AJ$32,
IF($K32=INVEST_1,8,IF($K32=INVEST_2,13,IF($K32=INVEST_3,18,IF($K32=INVEST_4,23,0)))),FALSE),
"")</f>
        <v/>
      </c>
      <c r="BK32" s="32" t="str">
        <f ca="1">IFERROR(VLOOKUP(BK$6,Settings!$J$18:$AJ$32,
IF($K32=INVEST_1,8,IF($K32=INVEST_2,13,IF($K32=INVEST_3,18,IF($K32=INVEST_4,23,0)))),FALSE),
"")</f>
        <v/>
      </c>
      <c r="BL32" s="32" t="str">
        <f ca="1">IFERROR(VLOOKUP(BL$6,Settings!$J$18:$AJ$32,
IF($K32=INVEST_1,8,IF($K32=INVEST_2,13,IF($K32=INVEST_3,18,IF($K32=INVEST_4,23,0)))),FALSE),
"")</f>
        <v/>
      </c>
      <c r="BM32" s="32" t="str">
        <f ca="1">IFERROR(VLOOKUP(BM$6,Settings!$J$18:$AJ$32,
IF($K32=INVEST_1,8,IF($K32=INVEST_2,13,IF($K32=INVEST_3,18,IF($K32=INVEST_4,23,0)))),FALSE),
"")</f>
        <v/>
      </c>
      <c r="BN32" s="32" t="str">
        <f ca="1">IFERROR(VLOOKUP(BN$6,Settings!$J$18:$AJ$32,
IF($K32=INVEST_1,8,IF($K32=INVEST_2,13,IF($K32=INVEST_3,18,IF($K32=INVEST_4,23,0)))),FALSE),
"")</f>
        <v/>
      </c>
      <c r="BO32" s="32" t="str">
        <f ca="1">IFERROR(VLOOKUP(BO$6,Settings!$J$18:$AJ$32,
IF($K32=INVEST_1,8,IF($K32=INVEST_2,13,IF($K32=INVEST_3,18,IF($K32=INVEST_4,23,0)))),FALSE),
"")</f>
        <v/>
      </c>
      <c r="BP32" s="32" t="str">
        <f ca="1">IFERROR(VLOOKUP(BP$6,Settings!$J$18:$AJ$32,
IF($K32=INVEST_1,8,IF($K32=INVEST_2,13,IF($K32=INVEST_3,18,IF($K32=INVEST_4,23,0)))),FALSE),
"")</f>
        <v/>
      </c>
      <c r="BQ32" s="32" t="str">
        <f ca="1">IFERROR(VLOOKUP(BQ$6,Settings!$J$18:$AJ$32,
IF($K32=INVEST_1,8,IF($K32=INVEST_2,13,IF($K32=INVEST_3,18,IF($K32=INVEST_4,23,0)))),FALSE),
"")</f>
        <v/>
      </c>
      <c r="BR32" s="32" t="str">
        <f ca="1">IFERROR(VLOOKUP(BR$6,Settings!$J$18:$AJ$32,
IF($K32=INVEST_1,8,IF($K32=INVEST_2,13,IF($K32=INVEST_3,18,IF($K32=INVEST_4,23,0)))),FALSE),
"")</f>
        <v/>
      </c>
      <c r="BS32" s="32" t="str">
        <f ca="1">IFERROR(VLOOKUP(BS$6,Settings!$J$18:$AJ$32,
IF($K32=INVEST_1,8,IF($K32=INVEST_2,13,IF($K32=INVEST_3,18,IF($K32=INVEST_4,23,0)))),FALSE),
"")</f>
        <v/>
      </c>
      <c r="BT32" s="32" t="str">
        <f ca="1">IFERROR(VLOOKUP(BT$6,Settings!$J$18:$AJ$32,
IF($K32=INVEST_1,8,IF($K32=INVEST_2,13,IF($K32=INVEST_3,18,IF($K32=INVEST_4,23,0)))),FALSE),
"")</f>
        <v/>
      </c>
      <c r="BU32" s="33" t="str">
        <f ca="1">IFERROR(VLOOKUP(BU$6,Settings!$J$18:$AJ$32,
IF($K32=INVEST_1,8,IF($K32=INVEST_2,13,IF($K32=INVEST_3,18,IF($K32=INVEST_4,23,0)))),FALSE),
"")</f>
        <v/>
      </c>
      <c r="BW32" s="34" t="str">
        <f ca="1">IFERROR(VLOOKUP(BW$6,Settings!$J$38:$AJ$52,
IF($K32=INVEST_1,8,IF($K32=INVEST_2,13,IF($K32=INVEST_3,18,IF($K32=INVEST_4,23,0)))),FALSE),
"")</f>
        <v/>
      </c>
      <c r="BX32" s="32" t="str">
        <f ca="1">IFERROR(VLOOKUP(BX$6,Settings!$J$38:$AJ$52,
IF($K32=INVEST_1,8,IF($K32=INVEST_2,13,IF($K32=INVEST_3,18,IF($K32=INVEST_4,23,0)))),FALSE),
"")</f>
        <v/>
      </c>
      <c r="BY32" s="32" t="str">
        <f ca="1">IFERROR(VLOOKUP(BY$6,Settings!$J$38:$AJ$52,
IF($K32=INVEST_1,8,IF($K32=INVEST_2,13,IF($K32=INVEST_3,18,IF($K32=INVEST_4,23,0)))),FALSE),
"")</f>
        <v/>
      </c>
      <c r="BZ32" s="32" t="str">
        <f ca="1">IFERROR(VLOOKUP(BZ$6,Settings!$J$38:$AJ$52,
IF($K32=INVEST_1,8,IF($K32=INVEST_2,13,IF($K32=INVEST_3,18,IF($K32=INVEST_4,23,0)))),FALSE),
"")</f>
        <v/>
      </c>
      <c r="CA32" s="32" t="str">
        <f ca="1">IFERROR(VLOOKUP(CA$6,Settings!$J$38:$AJ$52,
IF($K32=INVEST_1,8,IF($K32=INVEST_2,13,IF($K32=INVEST_3,18,IF($K32=INVEST_4,23,0)))),FALSE),
"")</f>
        <v/>
      </c>
      <c r="CB32" s="32" t="str">
        <f ca="1">IFERROR(VLOOKUP(CB$6,Settings!$J$38:$AJ$52,
IF($K32=INVEST_1,8,IF($K32=INVEST_2,13,IF($K32=INVEST_3,18,IF($K32=INVEST_4,23,0)))),FALSE),
"")</f>
        <v/>
      </c>
      <c r="CC32" s="32" t="str">
        <f ca="1">IFERROR(VLOOKUP(CC$6,Settings!$J$38:$AJ$52,
IF($K32=INVEST_1,8,IF($K32=INVEST_2,13,IF($K32=INVEST_3,18,IF($K32=INVEST_4,23,0)))),FALSE),
"")</f>
        <v/>
      </c>
      <c r="CD32" s="32" t="str">
        <f ca="1">IFERROR(VLOOKUP(CD$6,Settings!$J$38:$AJ$52,
IF($K32=INVEST_1,8,IF($K32=INVEST_2,13,IF($K32=INVEST_3,18,IF($K32=INVEST_4,23,0)))),FALSE),
"")</f>
        <v/>
      </c>
      <c r="CE32" s="32" t="str">
        <f ca="1">IFERROR(VLOOKUP(CE$6,Settings!$J$38:$AJ$52,
IF($K32=INVEST_1,8,IF($K32=INVEST_2,13,IF($K32=INVEST_3,18,IF($K32=INVEST_4,23,0)))),FALSE),
"")</f>
        <v/>
      </c>
      <c r="CF32" s="32" t="str">
        <f ca="1">IFERROR(VLOOKUP(CF$6,Settings!$J$38:$AJ$52,
IF($K32=INVEST_1,8,IF($K32=INVEST_2,13,IF($K32=INVEST_3,18,IF($K32=INVEST_4,23,0)))),FALSE),
"")</f>
        <v/>
      </c>
      <c r="CG32" s="32" t="str">
        <f ca="1">IFERROR(VLOOKUP(CG$6,Settings!$J$38:$AJ$52,
IF($K32=INVEST_1,8,IF($K32=INVEST_2,13,IF($K32=INVEST_3,18,IF($K32=INVEST_4,23,0)))),FALSE),
"")</f>
        <v/>
      </c>
      <c r="CH32" s="32" t="str">
        <f ca="1">IFERROR(VLOOKUP(CH$6,Settings!$J$38:$AJ$52,
IF($K32=INVEST_1,8,IF($K32=INVEST_2,13,IF($K32=INVEST_3,18,IF($K32=INVEST_4,23,0)))),FALSE),
"")</f>
        <v/>
      </c>
      <c r="CI32" s="32" t="str">
        <f ca="1">IFERROR(VLOOKUP(CI$6,Settings!$J$38:$AJ$52,
IF($K32=INVEST_1,8,IF($K32=INVEST_2,13,IF($K32=INVEST_3,18,IF($K32=INVEST_4,23,0)))),FALSE),
"")</f>
        <v/>
      </c>
      <c r="CJ32" s="32" t="str">
        <f ca="1">IFERROR(VLOOKUP(CJ$6,Settings!$J$38:$AJ$52,
IF($K32=INVEST_1,8,IF($K32=INVEST_2,13,IF($K32=INVEST_3,18,IF($K32=INVEST_4,23,0)))),FALSE),
"")</f>
        <v/>
      </c>
      <c r="CK32" s="32" t="str">
        <f ca="1">IFERROR(VLOOKUP(CK$6,Settings!$J$38:$AJ$52,
IF($K32=INVEST_1,8,IF($K32=INVEST_2,13,IF($K32=INVEST_3,18,IF($K32=INVEST_4,23,0)))),FALSE),
"")</f>
        <v/>
      </c>
    </row>
    <row r="33" spans="1:89" s="2" customFormat="1">
      <c r="A33" s="15" t="str">
        <f>IF($BC33="Y","ProjY"&amp;COUNTIF($BC$8:$BC33,"Y"),"")</f>
        <v/>
      </c>
      <c r="B33" s="1"/>
      <c r="C33" s="56">
        <v>27</v>
      </c>
      <c r="D33" s="114"/>
      <c r="E33" s="114"/>
      <c r="F33" s="114"/>
      <c r="G33" s="114"/>
      <c r="H33" s="114"/>
      <c r="I33" s="114"/>
      <c r="J33" s="114"/>
      <c r="K33" s="110"/>
      <c r="L33" s="110"/>
      <c r="M33" s="110"/>
      <c r="N33" s="110"/>
      <c r="O33" s="110"/>
      <c r="P33" s="115"/>
      <c r="Q33" s="115"/>
      <c r="R33" s="115"/>
      <c r="S33" s="111">
        <v>1</v>
      </c>
      <c r="T33" s="112"/>
      <c r="U33" s="113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58"/>
      <c r="AK33" s="59">
        <f t="shared" ca="1" si="5"/>
        <v>0</v>
      </c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59">
        <f t="shared" ca="1" si="6"/>
        <v>0</v>
      </c>
      <c r="BB33" s="39">
        <f t="shared" ca="1" si="7"/>
        <v>0</v>
      </c>
      <c r="BC33" s="55" t="s">
        <v>23</v>
      </c>
      <c r="BD33" s="1"/>
      <c r="BG33" s="32" t="str">
        <f ca="1">IFERROR(VLOOKUP(BG$6,Settings!$J$18:$AJ$32,
IF($K33=INVEST_1,8,IF($K33=INVEST_2,13,IF($K33=INVEST_3,18,IF($K33=INVEST_4,23,0)))),FALSE),
"")</f>
        <v/>
      </c>
      <c r="BH33" s="32" t="str">
        <f ca="1">IFERROR(VLOOKUP(BH$6,Settings!$J$18:$AJ$32,
IF($K33=INVEST_1,8,IF($K33=INVEST_2,13,IF($K33=INVEST_3,18,IF($K33=INVEST_4,23,0)))),FALSE),
"")</f>
        <v/>
      </c>
      <c r="BI33" s="32" t="str">
        <f ca="1">IFERROR(VLOOKUP(BI$6,Settings!$J$18:$AJ$32,
IF($K33=INVEST_1,8,IF($K33=INVEST_2,13,IF($K33=INVEST_3,18,IF($K33=INVEST_4,23,0)))),FALSE),
"")</f>
        <v/>
      </c>
      <c r="BJ33" s="32" t="str">
        <f ca="1">IFERROR(VLOOKUP(BJ$6,Settings!$J$18:$AJ$32,
IF($K33=INVEST_1,8,IF($K33=INVEST_2,13,IF($K33=INVEST_3,18,IF($K33=INVEST_4,23,0)))),FALSE),
"")</f>
        <v/>
      </c>
      <c r="BK33" s="32" t="str">
        <f ca="1">IFERROR(VLOOKUP(BK$6,Settings!$J$18:$AJ$32,
IF($K33=INVEST_1,8,IF($K33=INVEST_2,13,IF($K33=INVEST_3,18,IF($K33=INVEST_4,23,0)))),FALSE),
"")</f>
        <v/>
      </c>
      <c r="BL33" s="32" t="str">
        <f ca="1">IFERROR(VLOOKUP(BL$6,Settings!$J$18:$AJ$32,
IF($K33=INVEST_1,8,IF($K33=INVEST_2,13,IF($K33=INVEST_3,18,IF($K33=INVEST_4,23,0)))),FALSE),
"")</f>
        <v/>
      </c>
      <c r="BM33" s="32" t="str">
        <f ca="1">IFERROR(VLOOKUP(BM$6,Settings!$J$18:$AJ$32,
IF($K33=INVEST_1,8,IF($K33=INVEST_2,13,IF($K33=INVEST_3,18,IF($K33=INVEST_4,23,0)))),FALSE),
"")</f>
        <v/>
      </c>
      <c r="BN33" s="32" t="str">
        <f ca="1">IFERROR(VLOOKUP(BN$6,Settings!$J$18:$AJ$32,
IF($K33=INVEST_1,8,IF($K33=INVEST_2,13,IF($K33=INVEST_3,18,IF($K33=INVEST_4,23,0)))),FALSE),
"")</f>
        <v/>
      </c>
      <c r="BO33" s="32" t="str">
        <f ca="1">IFERROR(VLOOKUP(BO$6,Settings!$J$18:$AJ$32,
IF($K33=INVEST_1,8,IF($K33=INVEST_2,13,IF($K33=INVEST_3,18,IF($K33=INVEST_4,23,0)))),FALSE),
"")</f>
        <v/>
      </c>
      <c r="BP33" s="32" t="str">
        <f ca="1">IFERROR(VLOOKUP(BP$6,Settings!$J$18:$AJ$32,
IF($K33=INVEST_1,8,IF($K33=INVEST_2,13,IF($K33=INVEST_3,18,IF($K33=INVEST_4,23,0)))),FALSE),
"")</f>
        <v/>
      </c>
      <c r="BQ33" s="32" t="str">
        <f ca="1">IFERROR(VLOOKUP(BQ$6,Settings!$J$18:$AJ$32,
IF($K33=INVEST_1,8,IF($K33=INVEST_2,13,IF($K33=INVEST_3,18,IF($K33=INVEST_4,23,0)))),FALSE),
"")</f>
        <v/>
      </c>
      <c r="BR33" s="32" t="str">
        <f ca="1">IFERROR(VLOOKUP(BR$6,Settings!$J$18:$AJ$32,
IF($K33=INVEST_1,8,IF($K33=INVEST_2,13,IF($K33=INVEST_3,18,IF($K33=INVEST_4,23,0)))),FALSE),
"")</f>
        <v/>
      </c>
      <c r="BS33" s="32" t="str">
        <f ca="1">IFERROR(VLOOKUP(BS$6,Settings!$J$18:$AJ$32,
IF($K33=INVEST_1,8,IF($K33=INVEST_2,13,IF($K33=INVEST_3,18,IF($K33=INVEST_4,23,0)))),FALSE),
"")</f>
        <v/>
      </c>
      <c r="BT33" s="32" t="str">
        <f ca="1">IFERROR(VLOOKUP(BT$6,Settings!$J$18:$AJ$32,
IF($K33=INVEST_1,8,IF($K33=INVEST_2,13,IF($K33=INVEST_3,18,IF($K33=INVEST_4,23,0)))),FALSE),
"")</f>
        <v/>
      </c>
      <c r="BU33" s="33" t="str">
        <f ca="1">IFERROR(VLOOKUP(BU$6,Settings!$J$18:$AJ$32,
IF($K33=INVEST_1,8,IF($K33=INVEST_2,13,IF($K33=INVEST_3,18,IF($K33=INVEST_4,23,0)))),FALSE),
"")</f>
        <v/>
      </c>
      <c r="BW33" s="34" t="str">
        <f ca="1">IFERROR(VLOOKUP(BW$6,Settings!$J$38:$AJ$52,
IF($K33=INVEST_1,8,IF($K33=INVEST_2,13,IF($K33=INVEST_3,18,IF($K33=INVEST_4,23,0)))),FALSE),
"")</f>
        <v/>
      </c>
      <c r="BX33" s="32" t="str">
        <f ca="1">IFERROR(VLOOKUP(BX$6,Settings!$J$38:$AJ$52,
IF($K33=INVEST_1,8,IF($K33=INVEST_2,13,IF($K33=INVEST_3,18,IF($K33=INVEST_4,23,0)))),FALSE),
"")</f>
        <v/>
      </c>
      <c r="BY33" s="32" t="str">
        <f ca="1">IFERROR(VLOOKUP(BY$6,Settings!$J$38:$AJ$52,
IF($K33=INVEST_1,8,IF($K33=INVEST_2,13,IF($K33=INVEST_3,18,IF($K33=INVEST_4,23,0)))),FALSE),
"")</f>
        <v/>
      </c>
      <c r="BZ33" s="32" t="str">
        <f ca="1">IFERROR(VLOOKUP(BZ$6,Settings!$J$38:$AJ$52,
IF($K33=INVEST_1,8,IF($K33=INVEST_2,13,IF($K33=INVEST_3,18,IF($K33=INVEST_4,23,0)))),FALSE),
"")</f>
        <v/>
      </c>
      <c r="CA33" s="32" t="str">
        <f ca="1">IFERROR(VLOOKUP(CA$6,Settings!$J$38:$AJ$52,
IF($K33=INVEST_1,8,IF($K33=INVEST_2,13,IF($K33=INVEST_3,18,IF($K33=INVEST_4,23,0)))),FALSE),
"")</f>
        <v/>
      </c>
      <c r="CB33" s="32" t="str">
        <f ca="1">IFERROR(VLOOKUP(CB$6,Settings!$J$38:$AJ$52,
IF($K33=INVEST_1,8,IF($K33=INVEST_2,13,IF($K33=INVEST_3,18,IF($K33=INVEST_4,23,0)))),FALSE),
"")</f>
        <v/>
      </c>
      <c r="CC33" s="32" t="str">
        <f ca="1">IFERROR(VLOOKUP(CC$6,Settings!$J$38:$AJ$52,
IF($K33=INVEST_1,8,IF($K33=INVEST_2,13,IF($K33=INVEST_3,18,IF($K33=INVEST_4,23,0)))),FALSE),
"")</f>
        <v/>
      </c>
      <c r="CD33" s="32" t="str">
        <f ca="1">IFERROR(VLOOKUP(CD$6,Settings!$J$38:$AJ$52,
IF($K33=INVEST_1,8,IF($K33=INVEST_2,13,IF($K33=INVEST_3,18,IF($K33=INVEST_4,23,0)))),FALSE),
"")</f>
        <v/>
      </c>
      <c r="CE33" s="32" t="str">
        <f ca="1">IFERROR(VLOOKUP(CE$6,Settings!$J$38:$AJ$52,
IF($K33=INVEST_1,8,IF($K33=INVEST_2,13,IF($K33=INVEST_3,18,IF($K33=INVEST_4,23,0)))),FALSE),
"")</f>
        <v/>
      </c>
      <c r="CF33" s="32" t="str">
        <f ca="1">IFERROR(VLOOKUP(CF$6,Settings!$J$38:$AJ$52,
IF($K33=INVEST_1,8,IF($K33=INVEST_2,13,IF($K33=INVEST_3,18,IF($K33=INVEST_4,23,0)))),FALSE),
"")</f>
        <v/>
      </c>
      <c r="CG33" s="32" t="str">
        <f ca="1">IFERROR(VLOOKUP(CG$6,Settings!$J$38:$AJ$52,
IF($K33=INVEST_1,8,IF($K33=INVEST_2,13,IF($K33=INVEST_3,18,IF($K33=INVEST_4,23,0)))),FALSE),
"")</f>
        <v/>
      </c>
      <c r="CH33" s="32" t="str">
        <f ca="1">IFERROR(VLOOKUP(CH$6,Settings!$J$38:$AJ$52,
IF($K33=INVEST_1,8,IF($K33=INVEST_2,13,IF($K33=INVEST_3,18,IF($K33=INVEST_4,23,0)))),FALSE),
"")</f>
        <v/>
      </c>
      <c r="CI33" s="32" t="str">
        <f ca="1">IFERROR(VLOOKUP(CI$6,Settings!$J$38:$AJ$52,
IF($K33=INVEST_1,8,IF($K33=INVEST_2,13,IF($K33=INVEST_3,18,IF($K33=INVEST_4,23,0)))),FALSE),
"")</f>
        <v/>
      </c>
      <c r="CJ33" s="32" t="str">
        <f ca="1">IFERROR(VLOOKUP(CJ$6,Settings!$J$38:$AJ$52,
IF($K33=INVEST_1,8,IF($K33=INVEST_2,13,IF($K33=INVEST_3,18,IF($K33=INVEST_4,23,0)))),FALSE),
"")</f>
        <v/>
      </c>
      <c r="CK33" s="32" t="str">
        <f ca="1">IFERROR(VLOOKUP(CK$6,Settings!$J$38:$AJ$52,
IF($K33=INVEST_1,8,IF($K33=INVEST_2,13,IF($K33=INVEST_3,18,IF($K33=INVEST_4,23,0)))),FALSE),
"")</f>
        <v/>
      </c>
    </row>
    <row r="34" spans="1:89" s="2" customFormat="1">
      <c r="A34" s="15" t="str">
        <f>IF($BC34="Y","ProjY"&amp;COUNTIF($BC$8:$BC34,"Y"),"")</f>
        <v/>
      </c>
      <c r="B34" s="1"/>
      <c r="C34" s="56">
        <v>28</v>
      </c>
      <c r="D34" s="114"/>
      <c r="E34" s="114"/>
      <c r="F34" s="114"/>
      <c r="G34" s="114"/>
      <c r="H34" s="114"/>
      <c r="I34" s="114"/>
      <c r="J34" s="114"/>
      <c r="K34" s="110"/>
      <c r="L34" s="110"/>
      <c r="M34" s="110"/>
      <c r="N34" s="110"/>
      <c r="O34" s="110"/>
      <c r="P34" s="115"/>
      <c r="Q34" s="115"/>
      <c r="R34" s="115"/>
      <c r="S34" s="111">
        <v>1</v>
      </c>
      <c r="T34" s="112"/>
      <c r="U34" s="113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58"/>
      <c r="AK34" s="59">
        <f t="shared" ca="1" si="5"/>
        <v>0</v>
      </c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59">
        <f t="shared" ca="1" si="6"/>
        <v>0</v>
      </c>
      <c r="BB34" s="39">
        <f t="shared" ca="1" si="7"/>
        <v>0</v>
      </c>
      <c r="BC34" s="55" t="s">
        <v>23</v>
      </c>
      <c r="BD34" s="1"/>
      <c r="BG34" s="32" t="str">
        <f ca="1">IFERROR(VLOOKUP(BG$6,Settings!$J$18:$AJ$32,
IF($K34=INVEST_1,8,IF($K34=INVEST_2,13,IF($K34=INVEST_3,18,IF($K34=INVEST_4,23,0)))),FALSE),
"")</f>
        <v/>
      </c>
      <c r="BH34" s="32" t="str">
        <f ca="1">IFERROR(VLOOKUP(BH$6,Settings!$J$18:$AJ$32,
IF($K34=INVEST_1,8,IF($K34=INVEST_2,13,IF($K34=INVEST_3,18,IF($K34=INVEST_4,23,0)))),FALSE),
"")</f>
        <v/>
      </c>
      <c r="BI34" s="32" t="str">
        <f ca="1">IFERROR(VLOOKUP(BI$6,Settings!$J$18:$AJ$32,
IF($K34=INVEST_1,8,IF($K34=INVEST_2,13,IF($K34=INVEST_3,18,IF($K34=INVEST_4,23,0)))),FALSE),
"")</f>
        <v/>
      </c>
      <c r="BJ34" s="32" t="str">
        <f ca="1">IFERROR(VLOOKUP(BJ$6,Settings!$J$18:$AJ$32,
IF($K34=INVEST_1,8,IF($K34=INVEST_2,13,IF($K34=INVEST_3,18,IF($K34=INVEST_4,23,0)))),FALSE),
"")</f>
        <v/>
      </c>
      <c r="BK34" s="32" t="str">
        <f ca="1">IFERROR(VLOOKUP(BK$6,Settings!$J$18:$AJ$32,
IF($K34=INVEST_1,8,IF($K34=INVEST_2,13,IF($K34=INVEST_3,18,IF($K34=INVEST_4,23,0)))),FALSE),
"")</f>
        <v/>
      </c>
      <c r="BL34" s="32" t="str">
        <f ca="1">IFERROR(VLOOKUP(BL$6,Settings!$J$18:$AJ$32,
IF($K34=INVEST_1,8,IF($K34=INVEST_2,13,IF($K34=INVEST_3,18,IF($K34=INVEST_4,23,0)))),FALSE),
"")</f>
        <v/>
      </c>
      <c r="BM34" s="32" t="str">
        <f ca="1">IFERROR(VLOOKUP(BM$6,Settings!$J$18:$AJ$32,
IF($K34=INVEST_1,8,IF($K34=INVEST_2,13,IF($K34=INVEST_3,18,IF($K34=INVEST_4,23,0)))),FALSE),
"")</f>
        <v/>
      </c>
      <c r="BN34" s="32" t="str">
        <f ca="1">IFERROR(VLOOKUP(BN$6,Settings!$J$18:$AJ$32,
IF($K34=INVEST_1,8,IF($K34=INVEST_2,13,IF($K34=INVEST_3,18,IF($K34=INVEST_4,23,0)))),FALSE),
"")</f>
        <v/>
      </c>
      <c r="BO34" s="32" t="str">
        <f ca="1">IFERROR(VLOOKUP(BO$6,Settings!$J$18:$AJ$32,
IF($K34=INVEST_1,8,IF($K34=INVEST_2,13,IF($K34=INVEST_3,18,IF($K34=INVEST_4,23,0)))),FALSE),
"")</f>
        <v/>
      </c>
      <c r="BP34" s="32" t="str">
        <f ca="1">IFERROR(VLOOKUP(BP$6,Settings!$J$18:$AJ$32,
IF($K34=INVEST_1,8,IF($K34=INVEST_2,13,IF($K34=INVEST_3,18,IF($K34=INVEST_4,23,0)))),FALSE),
"")</f>
        <v/>
      </c>
      <c r="BQ34" s="32" t="str">
        <f ca="1">IFERROR(VLOOKUP(BQ$6,Settings!$J$18:$AJ$32,
IF($K34=INVEST_1,8,IF($K34=INVEST_2,13,IF($K34=INVEST_3,18,IF($K34=INVEST_4,23,0)))),FALSE),
"")</f>
        <v/>
      </c>
      <c r="BR34" s="32" t="str">
        <f ca="1">IFERROR(VLOOKUP(BR$6,Settings!$J$18:$AJ$32,
IF($K34=INVEST_1,8,IF($K34=INVEST_2,13,IF($K34=INVEST_3,18,IF($K34=INVEST_4,23,0)))),FALSE),
"")</f>
        <v/>
      </c>
      <c r="BS34" s="32" t="str">
        <f ca="1">IFERROR(VLOOKUP(BS$6,Settings!$J$18:$AJ$32,
IF($K34=INVEST_1,8,IF($K34=INVEST_2,13,IF($K34=INVEST_3,18,IF($K34=INVEST_4,23,0)))),FALSE),
"")</f>
        <v/>
      </c>
      <c r="BT34" s="32" t="str">
        <f ca="1">IFERROR(VLOOKUP(BT$6,Settings!$J$18:$AJ$32,
IF($K34=INVEST_1,8,IF($K34=INVEST_2,13,IF($K34=INVEST_3,18,IF($K34=INVEST_4,23,0)))),FALSE),
"")</f>
        <v/>
      </c>
      <c r="BU34" s="33" t="str">
        <f ca="1">IFERROR(VLOOKUP(BU$6,Settings!$J$18:$AJ$32,
IF($K34=INVEST_1,8,IF($K34=INVEST_2,13,IF($K34=INVEST_3,18,IF($K34=INVEST_4,23,0)))),FALSE),
"")</f>
        <v/>
      </c>
      <c r="BW34" s="34" t="str">
        <f ca="1">IFERROR(VLOOKUP(BW$6,Settings!$J$38:$AJ$52,
IF($K34=INVEST_1,8,IF($K34=INVEST_2,13,IF($K34=INVEST_3,18,IF($K34=INVEST_4,23,0)))),FALSE),
"")</f>
        <v/>
      </c>
      <c r="BX34" s="32" t="str">
        <f ca="1">IFERROR(VLOOKUP(BX$6,Settings!$J$38:$AJ$52,
IF($K34=INVEST_1,8,IF($K34=INVEST_2,13,IF($K34=INVEST_3,18,IF($K34=INVEST_4,23,0)))),FALSE),
"")</f>
        <v/>
      </c>
      <c r="BY34" s="32" t="str">
        <f ca="1">IFERROR(VLOOKUP(BY$6,Settings!$J$38:$AJ$52,
IF($K34=INVEST_1,8,IF($K34=INVEST_2,13,IF($K34=INVEST_3,18,IF($K34=INVEST_4,23,0)))),FALSE),
"")</f>
        <v/>
      </c>
      <c r="BZ34" s="32" t="str">
        <f ca="1">IFERROR(VLOOKUP(BZ$6,Settings!$J$38:$AJ$52,
IF($K34=INVEST_1,8,IF($K34=INVEST_2,13,IF($K34=INVEST_3,18,IF($K34=INVEST_4,23,0)))),FALSE),
"")</f>
        <v/>
      </c>
      <c r="CA34" s="32" t="str">
        <f ca="1">IFERROR(VLOOKUP(CA$6,Settings!$J$38:$AJ$52,
IF($K34=INVEST_1,8,IF($K34=INVEST_2,13,IF($K34=INVEST_3,18,IF($K34=INVEST_4,23,0)))),FALSE),
"")</f>
        <v/>
      </c>
      <c r="CB34" s="32" t="str">
        <f ca="1">IFERROR(VLOOKUP(CB$6,Settings!$J$38:$AJ$52,
IF($K34=INVEST_1,8,IF($K34=INVEST_2,13,IF($K34=INVEST_3,18,IF($K34=INVEST_4,23,0)))),FALSE),
"")</f>
        <v/>
      </c>
      <c r="CC34" s="32" t="str">
        <f ca="1">IFERROR(VLOOKUP(CC$6,Settings!$J$38:$AJ$52,
IF($K34=INVEST_1,8,IF($K34=INVEST_2,13,IF($K34=INVEST_3,18,IF($K34=INVEST_4,23,0)))),FALSE),
"")</f>
        <v/>
      </c>
      <c r="CD34" s="32" t="str">
        <f ca="1">IFERROR(VLOOKUP(CD$6,Settings!$J$38:$AJ$52,
IF($K34=INVEST_1,8,IF($K34=INVEST_2,13,IF($K34=INVEST_3,18,IF($K34=INVEST_4,23,0)))),FALSE),
"")</f>
        <v/>
      </c>
      <c r="CE34" s="32" t="str">
        <f ca="1">IFERROR(VLOOKUP(CE$6,Settings!$J$38:$AJ$52,
IF($K34=INVEST_1,8,IF($K34=INVEST_2,13,IF($K34=INVEST_3,18,IF($K34=INVEST_4,23,0)))),FALSE),
"")</f>
        <v/>
      </c>
      <c r="CF34" s="32" t="str">
        <f ca="1">IFERROR(VLOOKUP(CF$6,Settings!$J$38:$AJ$52,
IF($K34=INVEST_1,8,IF($K34=INVEST_2,13,IF($K34=INVEST_3,18,IF($K34=INVEST_4,23,0)))),FALSE),
"")</f>
        <v/>
      </c>
      <c r="CG34" s="32" t="str">
        <f ca="1">IFERROR(VLOOKUP(CG$6,Settings!$J$38:$AJ$52,
IF($K34=INVEST_1,8,IF($K34=INVEST_2,13,IF($K34=INVEST_3,18,IF($K34=INVEST_4,23,0)))),FALSE),
"")</f>
        <v/>
      </c>
      <c r="CH34" s="32" t="str">
        <f ca="1">IFERROR(VLOOKUP(CH$6,Settings!$J$38:$AJ$52,
IF($K34=INVEST_1,8,IF($K34=INVEST_2,13,IF($K34=INVEST_3,18,IF($K34=INVEST_4,23,0)))),FALSE),
"")</f>
        <v/>
      </c>
      <c r="CI34" s="32" t="str">
        <f ca="1">IFERROR(VLOOKUP(CI$6,Settings!$J$38:$AJ$52,
IF($K34=INVEST_1,8,IF($K34=INVEST_2,13,IF($K34=INVEST_3,18,IF($K34=INVEST_4,23,0)))),FALSE),
"")</f>
        <v/>
      </c>
      <c r="CJ34" s="32" t="str">
        <f ca="1">IFERROR(VLOOKUP(CJ$6,Settings!$J$38:$AJ$52,
IF($K34=INVEST_1,8,IF($K34=INVEST_2,13,IF($K34=INVEST_3,18,IF($K34=INVEST_4,23,0)))),FALSE),
"")</f>
        <v/>
      </c>
      <c r="CK34" s="32" t="str">
        <f ca="1">IFERROR(VLOOKUP(CK$6,Settings!$J$38:$AJ$52,
IF($K34=INVEST_1,8,IF($K34=INVEST_2,13,IF($K34=INVEST_3,18,IF($K34=INVEST_4,23,0)))),FALSE),
"")</f>
        <v/>
      </c>
    </row>
    <row r="35" spans="1:89" s="2" customFormat="1">
      <c r="A35" s="15" t="str">
        <f>IF($BC35="Y","ProjY"&amp;COUNTIF($BC$8:$BC35,"Y"),"")</f>
        <v/>
      </c>
      <c r="B35" s="1"/>
      <c r="C35" s="56">
        <v>29</v>
      </c>
      <c r="D35" s="114"/>
      <c r="E35" s="114"/>
      <c r="F35" s="114"/>
      <c r="G35" s="114"/>
      <c r="H35" s="114"/>
      <c r="I35" s="114"/>
      <c r="J35" s="114"/>
      <c r="K35" s="110"/>
      <c r="L35" s="110"/>
      <c r="M35" s="110"/>
      <c r="N35" s="110"/>
      <c r="O35" s="110"/>
      <c r="P35" s="115"/>
      <c r="Q35" s="115"/>
      <c r="R35" s="115"/>
      <c r="S35" s="111">
        <v>1</v>
      </c>
      <c r="T35" s="112"/>
      <c r="U35" s="113"/>
      <c r="V35" s="38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57"/>
      <c r="AK35" s="59">
        <f t="shared" ca="1" si="5"/>
        <v>0</v>
      </c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59">
        <f t="shared" ca="1" si="6"/>
        <v>0</v>
      </c>
      <c r="BB35" s="39">
        <f t="shared" ca="1" si="7"/>
        <v>0</v>
      </c>
      <c r="BC35" s="55" t="s">
        <v>23</v>
      </c>
      <c r="BD35" s="1"/>
      <c r="BG35" s="32" t="str">
        <f ca="1">IFERROR(VLOOKUP(BG$6,Settings!$J$18:$AJ$32,
IF($K35=INVEST_1,8,IF($K35=INVEST_2,13,IF($K35=INVEST_3,18,IF($K35=INVEST_4,23,0)))),FALSE),
"")</f>
        <v/>
      </c>
      <c r="BH35" s="32" t="str">
        <f ca="1">IFERROR(VLOOKUP(BH$6,Settings!$J$18:$AJ$32,
IF($K35=INVEST_1,8,IF($K35=INVEST_2,13,IF($K35=INVEST_3,18,IF($K35=INVEST_4,23,0)))),FALSE),
"")</f>
        <v/>
      </c>
      <c r="BI35" s="32" t="str">
        <f ca="1">IFERROR(VLOOKUP(BI$6,Settings!$J$18:$AJ$32,
IF($K35=INVEST_1,8,IF($K35=INVEST_2,13,IF($K35=INVEST_3,18,IF($K35=INVEST_4,23,0)))),FALSE),
"")</f>
        <v/>
      </c>
      <c r="BJ35" s="32" t="str">
        <f ca="1">IFERROR(VLOOKUP(BJ$6,Settings!$J$18:$AJ$32,
IF($K35=INVEST_1,8,IF($K35=INVEST_2,13,IF($K35=INVEST_3,18,IF($K35=INVEST_4,23,0)))),FALSE),
"")</f>
        <v/>
      </c>
      <c r="BK35" s="32" t="str">
        <f ca="1">IFERROR(VLOOKUP(BK$6,Settings!$J$18:$AJ$32,
IF($K35=INVEST_1,8,IF($K35=INVEST_2,13,IF($K35=INVEST_3,18,IF($K35=INVEST_4,23,0)))),FALSE),
"")</f>
        <v/>
      </c>
      <c r="BL35" s="32" t="str">
        <f ca="1">IFERROR(VLOOKUP(BL$6,Settings!$J$18:$AJ$32,
IF($K35=INVEST_1,8,IF($K35=INVEST_2,13,IF($K35=INVEST_3,18,IF($K35=INVEST_4,23,0)))),FALSE),
"")</f>
        <v/>
      </c>
      <c r="BM35" s="32" t="str">
        <f ca="1">IFERROR(VLOOKUP(BM$6,Settings!$J$18:$AJ$32,
IF($K35=INVEST_1,8,IF($K35=INVEST_2,13,IF($K35=INVEST_3,18,IF($K35=INVEST_4,23,0)))),FALSE),
"")</f>
        <v/>
      </c>
      <c r="BN35" s="32" t="str">
        <f ca="1">IFERROR(VLOOKUP(BN$6,Settings!$J$18:$AJ$32,
IF($K35=INVEST_1,8,IF($K35=INVEST_2,13,IF($K35=INVEST_3,18,IF($K35=INVEST_4,23,0)))),FALSE),
"")</f>
        <v/>
      </c>
      <c r="BO35" s="32" t="str">
        <f ca="1">IFERROR(VLOOKUP(BO$6,Settings!$J$18:$AJ$32,
IF($K35=INVEST_1,8,IF($K35=INVEST_2,13,IF($K35=INVEST_3,18,IF($K35=INVEST_4,23,0)))),FALSE),
"")</f>
        <v/>
      </c>
      <c r="BP35" s="32" t="str">
        <f ca="1">IFERROR(VLOOKUP(BP$6,Settings!$J$18:$AJ$32,
IF($K35=INVEST_1,8,IF($K35=INVEST_2,13,IF($K35=INVEST_3,18,IF($K35=INVEST_4,23,0)))),FALSE),
"")</f>
        <v/>
      </c>
      <c r="BQ35" s="32" t="str">
        <f ca="1">IFERROR(VLOOKUP(BQ$6,Settings!$J$18:$AJ$32,
IF($K35=INVEST_1,8,IF($K35=INVEST_2,13,IF($K35=INVEST_3,18,IF($K35=INVEST_4,23,0)))),FALSE),
"")</f>
        <v/>
      </c>
      <c r="BR35" s="32" t="str">
        <f ca="1">IFERROR(VLOOKUP(BR$6,Settings!$J$18:$AJ$32,
IF($K35=INVEST_1,8,IF($K35=INVEST_2,13,IF($K35=INVEST_3,18,IF($K35=INVEST_4,23,0)))),FALSE),
"")</f>
        <v/>
      </c>
      <c r="BS35" s="32" t="str">
        <f ca="1">IFERROR(VLOOKUP(BS$6,Settings!$J$18:$AJ$32,
IF($K35=INVEST_1,8,IF($K35=INVEST_2,13,IF($K35=INVEST_3,18,IF($K35=INVEST_4,23,0)))),FALSE),
"")</f>
        <v/>
      </c>
      <c r="BT35" s="32" t="str">
        <f ca="1">IFERROR(VLOOKUP(BT$6,Settings!$J$18:$AJ$32,
IF($K35=INVEST_1,8,IF($K35=INVEST_2,13,IF($K35=INVEST_3,18,IF($K35=INVEST_4,23,0)))),FALSE),
"")</f>
        <v/>
      </c>
      <c r="BU35" s="33" t="str">
        <f ca="1">IFERROR(VLOOKUP(BU$6,Settings!$J$18:$AJ$32,
IF($K35=INVEST_1,8,IF($K35=INVEST_2,13,IF($K35=INVEST_3,18,IF($K35=INVEST_4,23,0)))),FALSE),
"")</f>
        <v/>
      </c>
      <c r="BW35" s="34" t="str">
        <f ca="1">IFERROR(VLOOKUP(BW$6,Settings!$J$38:$AJ$52,
IF($K35=INVEST_1,8,IF($K35=INVEST_2,13,IF($K35=INVEST_3,18,IF($K35=INVEST_4,23,0)))),FALSE),
"")</f>
        <v/>
      </c>
      <c r="BX35" s="32" t="str">
        <f ca="1">IFERROR(VLOOKUP(BX$6,Settings!$J$38:$AJ$52,
IF($K35=INVEST_1,8,IF($K35=INVEST_2,13,IF($K35=INVEST_3,18,IF($K35=INVEST_4,23,0)))),FALSE),
"")</f>
        <v/>
      </c>
      <c r="BY35" s="32" t="str">
        <f ca="1">IFERROR(VLOOKUP(BY$6,Settings!$J$38:$AJ$52,
IF($K35=INVEST_1,8,IF($K35=INVEST_2,13,IF($K35=INVEST_3,18,IF($K35=INVEST_4,23,0)))),FALSE),
"")</f>
        <v/>
      </c>
      <c r="BZ35" s="32" t="str">
        <f ca="1">IFERROR(VLOOKUP(BZ$6,Settings!$J$38:$AJ$52,
IF($K35=INVEST_1,8,IF($K35=INVEST_2,13,IF($K35=INVEST_3,18,IF($K35=INVEST_4,23,0)))),FALSE),
"")</f>
        <v/>
      </c>
      <c r="CA35" s="32" t="str">
        <f ca="1">IFERROR(VLOOKUP(CA$6,Settings!$J$38:$AJ$52,
IF($K35=INVEST_1,8,IF($K35=INVEST_2,13,IF($K35=INVEST_3,18,IF($K35=INVEST_4,23,0)))),FALSE),
"")</f>
        <v/>
      </c>
      <c r="CB35" s="32" t="str">
        <f ca="1">IFERROR(VLOOKUP(CB$6,Settings!$J$38:$AJ$52,
IF($K35=INVEST_1,8,IF($K35=INVEST_2,13,IF($K35=INVEST_3,18,IF($K35=INVEST_4,23,0)))),FALSE),
"")</f>
        <v/>
      </c>
      <c r="CC35" s="32" t="str">
        <f ca="1">IFERROR(VLOOKUP(CC$6,Settings!$J$38:$AJ$52,
IF($K35=INVEST_1,8,IF($K35=INVEST_2,13,IF($K35=INVEST_3,18,IF($K35=INVEST_4,23,0)))),FALSE),
"")</f>
        <v/>
      </c>
      <c r="CD35" s="32" t="str">
        <f ca="1">IFERROR(VLOOKUP(CD$6,Settings!$J$38:$AJ$52,
IF($K35=INVEST_1,8,IF($K35=INVEST_2,13,IF($K35=INVEST_3,18,IF($K35=INVEST_4,23,0)))),FALSE),
"")</f>
        <v/>
      </c>
      <c r="CE35" s="32" t="str">
        <f ca="1">IFERROR(VLOOKUP(CE$6,Settings!$J$38:$AJ$52,
IF($K35=INVEST_1,8,IF($K35=INVEST_2,13,IF($K35=INVEST_3,18,IF($K35=INVEST_4,23,0)))),FALSE),
"")</f>
        <v/>
      </c>
      <c r="CF35" s="32" t="str">
        <f ca="1">IFERROR(VLOOKUP(CF$6,Settings!$J$38:$AJ$52,
IF($K35=INVEST_1,8,IF($K35=INVEST_2,13,IF($K35=INVEST_3,18,IF($K35=INVEST_4,23,0)))),FALSE),
"")</f>
        <v/>
      </c>
      <c r="CG35" s="32" t="str">
        <f ca="1">IFERROR(VLOOKUP(CG$6,Settings!$J$38:$AJ$52,
IF($K35=INVEST_1,8,IF($K35=INVEST_2,13,IF($K35=INVEST_3,18,IF($K35=INVEST_4,23,0)))),FALSE),
"")</f>
        <v/>
      </c>
      <c r="CH35" s="32" t="str">
        <f ca="1">IFERROR(VLOOKUP(CH$6,Settings!$J$38:$AJ$52,
IF($K35=INVEST_1,8,IF($K35=INVEST_2,13,IF($K35=INVEST_3,18,IF($K35=INVEST_4,23,0)))),FALSE),
"")</f>
        <v/>
      </c>
      <c r="CI35" s="32" t="str">
        <f ca="1">IFERROR(VLOOKUP(CI$6,Settings!$J$38:$AJ$52,
IF($K35=INVEST_1,8,IF($K35=INVEST_2,13,IF($K35=INVEST_3,18,IF($K35=INVEST_4,23,0)))),FALSE),
"")</f>
        <v/>
      </c>
      <c r="CJ35" s="32" t="str">
        <f ca="1">IFERROR(VLOOKUP(CJ$6,Settings!$J$38:$AJ$52,
IF($K35=INVEST_1,8,IF($K35=INVEST_2,13,IF($K35=INVEST_3,18,IF($K35=INVEST_4,23,0)))),FALSE),
"")</f>
        <v/>
      </c>
      <c r="CK35" s="32" t="str">
        <f ca="1">IFERROR(VLOOKUP(CK$6,Settings!$J$38:$AJ$52,
IF($K35=INVEST_1,8,IF($K35=INVEST_2,13,IF($K35=INVEST_3,18,IF($K35=INVEST_4,23,0)))),FALSE),
"")</f>
        <v/>
      </c>
    </row>
    <row r="36" spans="1:89" s="2" customFormat="1">
      <c r="A36" s="15" t="str">
        <f>IF($BC36="Y","ProjY"&amp;COUNTIF($BC$8:$BC36,"Y"),"")</f>
        <v/>
      </c>
      <c r="B36" s="1"/>
      <c r="C36" s="56">
        <v>30</v>
      </c>
      <c r="D36" s="114"/>
      <c r="E36" s="114"/>
      <c r="F36" s="114"/>
      <c r="G36" s="114"/>
      <c r="H36" s="114"/>
      <c r="I36" s="114"/>
      <c r="J36" s="114"/>
      <c r="K36" s="110"/>
      <c r="L36" s="110"/>
      <c r="M36" s="110"/>
      <c r="N36" s="110"/>
      <c r="O36" s="110"/>
      <c r="P36" s="115"/>
      <c r="Q36" s="115"/>
      <c r="R36" s="115"/>
      <c r="S36" s="111">
        <v>1</v>
      </c>
      <c r="T36" s="112"/>
      <c r="U36" s="113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58"/>
      <c r="AK36" s="59">
        <f t="shared" ca="1" si="5"/>
        <v>0</v>
      </c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59">
        <f t="shared" ca="1" si="6"/>
        <v>0</v>
      </c>
      <c r="BB36" s="39">
        <f t="shared" ca="1" si="7"/>
        <v>0</v>
      </c>
      <c r="BC36" s="55" t="s">
        <v>23</v>
      </c>
      <c r="BD36" s="1"/>
      <c r="BG36" s="32" t="str">
        <f ca="1">IFERROR(VLOOKUP(BG$6,Settings!$J$18:$AJ$32,
IF($K36=INVEST_1,8,IF($K36=INVEST_2,13,IF($K36=INVEST_3,18,IF($K36=INVEST_4,23,0)))),FALSE),
"")</f>
        <v/>
      </c>
      <c r="BH36" s="32" t="str">
        <f ca="1">IFERROR(VLOOKUP(BH$6,Settings!$J$18:$AJ$32,
IF($K36=INVEST_1,8,IF($K36=INVEST_2,13,IF($K36=INVEST_3,18,IF($K36=INVEST_4,23,0)))),FALSE),
"")</f>
        <v/>
      </c>
      <c r="BI36" s="32" t="str">
        <f ca="1">IFERROR(VLOOKUP(BI$6,Settings!$J$18:$AJ$32,
IF($K36=INVEST_1,8,IF($K36=INVEST_2,13,IF($K36=INVEST_3,18,IF($K36=INVEST_4,23,0)))),FALSE),
"")</f>
        <v/>
      </c>
      <c r="BJ36" s="32" t="str">
        <f ca="1">IFERROR(VLOOKUP(BJ$6,Settings!$J$18:$AJ$32,
IF($K36=INVEST_1,8,IF($K36=INVEST_2,13,IF($K36=INVEST_3,18,IF($K36=INVEST_4,23,0)))),FALSE),
"")</f>
        <v/>
      </c>
      <c r="BK36" s="32" t="str">
        <f ca="1">IFERROR(VLOOKUP(BK$6,Settings!$J$18:$AJ$32,
IF($K36=INVEST_1,8,IF($K36=INVEST_2,13,IF($K36=INVEST_3,18,IF($K36=INVEST_4,23,0)))),FALSE),
"")</f>
        <v/>
      </c>
      <c r="BL36" s="32" t="str">
        <f ca="1">IFERROR(VLOOKUP(BL$6,Settings!$J$18:$AJ$32,
IF($K36=INVEST_1,8,IF($K36=INVEST_2,13,IF($K36=INVEST_3,18,IF($K36=INVEST_4,23,0)))),FALSE),
"")</f>
        <v/>
      </c>
      <c r="BM36" s="32" t="str">
        <f ca="1">IFERROR(VLOOKUP(BM$6,Settings!$J$18:$AJ$32,
IF($K36=INVEST_1,8,IF($K36=INVEST_2,13,IF($K36=INVEST_3,18,IF($K36=INVEST_4,23,0)))),FALSE),
"")</f>
        <v/>
      </c>
      <c r="BN36" s="32" t="str">
        <f ca="1">IFERROR(VLOOKUP(BN$6,Settings!$J$18:$AJ$32,
IF($K36=INVEST_1,8,IF($K36=INVEST_2,13,IF($K36=INVEST_3,18,IF($K36=INVEST_4,23,0)))),FALSE),
"")</f>
        <v/>
      </c>
      <c r="BO36" s="32" t="str">
        <f ca="1">IFERROR(VLOOKUP(BO$6,Settings!$J$18:$AJ$32,
IF($K36=INVEST_1,8,IF($K36=INVEST_2,13,IF($K36=INVEST_3,18,IF($K36=INVEST_4,23,0)))),FALSE),
"")</f>
        <v/>
      </c>
      <c r="BP36" s="32" t="str">
        <f ca="1">IFERROR(VLOOKUP(BP$6,Settings!$J$18:$AJ$32,
IF($K36=INVEST_1,8,IF($K36=INVEST_2,13,IF($K36=INVEST_3,18,IF($K36=INVEST_4,23,0)))),FALSE),
"")</f>
        <v/>
      </c>
      <c r="BQ36" s="32" t="str">
        <f ca="1">IFERROR(VLOOKUP(BQ$6,Settings!$J$18:$AJ$32,
IF($K36=INVEST_1,8,IF($K36=INVEST_2,13,IF($K36=INVEST_3,18,IF($K36=INVEST_4,23,0)))),FALSE),
"")</f>
        <v/>
      </c>
      <c r="BR36" s="32" t="str">
        <f ca="1">IFERROR(VLOOKUP(BR$6,Settings!$J$18:$AJ$32,
IF($K36=INVEST_1,8,IF($K36=INVEST_2,13,IF($K36=INVEST_3,18,IF($K36=INVEST_4,23,0)))),FALSE),
"")</f>
        <v/>
      </c>
      <c r="BS36" s="32" t="str">
        <f ca="1">IFERROR(VLOOKUP(BS$6,Settings!$J$18:$AJ$32,
IF($K36=INVEST_1,8,IF($K36=INVEST_2,13,IF($K36=INVEST_3,18,IF($K36=INVEST_4,23,0)))),FALSE),
"")</f>
        <v/>
      </c>
      <c r="BT36" s="32" t="str">
        <f ca="1">IFERROR(VLOOKUP(BT$6,Settings!$J$18:$AJ$32,
IF($K36=INVEST_1,8,IF($K36=INVEST_2,13,IF($K36=INVEST_3,18,IF($K36=INVEST_4,23,0)))),FALSE),
"")</f>
        <v/>
      </c>
      <c r="BU36" s="33" t="str">
        <f ca="1">IFERROR(VLOOKUP(BU$6,Settings!$J$18:$AJ$32,
IF($K36=INVEST_1,8,IF($K36=INVEST_2,13,IF($K36=INVEST_3,18,IF($K36=INVEST_4,23,0)))),FALSE),
"")</f>
        <v/>
      </c>
      <c r="BW36" s="34" t="str">
        <f ca="1">IFERROR(VLOOKUP(BW$6,Settings!$J$38:$AJ$52,
IF($K36=INVEST_1,8,IF($K36=INVEST_2,13,IF($K36=INVEST_3,18,IF($K36=INVEST_4,23,0)))),FALSE),
"")</f>
        <v/>
      </c>
      <c r="BX36" s="32" t="str">
        <f ca="1">IFERROR(VLOOKUP(BX$6,Settings!$J$38:$AJ$52,
IF($K36=INVEST_1,8,IF($K36=INVEST_2,13,IF($K36=INVEST_3,18,IF($K36=INVEST_4,23,0)))),FALSE),
"")</f>
        <v/>
      </c>
      <c r="BY36" s="32" t="str">
        <f ca="1">IFERROR(VLOOKUP(BY$6,Settings!$J$38:$AJ$52,
IF($K36=INVEST_1,8,IF($K36=INVEST_2,13,IF($K36=INVEST_3,18,IF($K36=INVEST_4,23,0)))),FALSE),
"")</f>
        <v/>
      </c>
      <c r="BZ36" s="32" t="str">
        <f ca="1">IFERROR(VLOOKUP(BZ$6,Settings!$J$38:$AJ$52,
IF($K36=INVEST_1,8,IF($K36=INVEST_2,13,IF($K36=INVEST_3,18,IF($K36=INVEST_4,23,0)))),FALSE),
"")</f>
        <v/>
      </c>
      <c r="CA36" s="32" t="str">
        <f ca="1">IFERROR(VLOOKUP(CA$6,Settings!$J$38:$AJ$52,
IF($K36=INVEST_1,8,IF($K36=INVEST_2,13,IF($K36=INVEST_3,18,IF($K36=INVEST_4,23,0)))),FALSE),
"")</f>
        <v/>
      </c>
      <c r="CB36" s="32" t="str">
        <f ca="1">IFERROR(VLOOKUP(CB$6,Settings!$J$38:$AJ$52,
IF($K36=INVEST_1,8,IF($K36=INVEST_2,13,IF($K36=INVEST_3,18,IF($K36=INVEST_4,23,0)))),FALSE),
"")</f>
        <v/>
      </c>
      <c r="CC36" s="32" t="str">
        <f ca="1">IFERROR(VLOOKUP(CC$6,Settings!$J$38:$AJ$52,
IF($K36=INVEST_1,8,IF($K36=INVEST_2,13,IF($K36=INVEST_3,18,IF($K36=INVEST_4,23,0)))),FALSE),
"")</f>
        <v/>
      </c>
      <c r="CD36" s="32" t="str">
        <f ca="1">IFERROR(VLOOKUP(CD$6,Settings!$J$38:$AJ$52,
IF($K36=INVEST_1,8,IF($K36=INVEST_2,13,IF($K36=INVEST_3,18,IF($K36=INVEST_4,23,0)))),FALSE),
"")</f>
        <v/>
      </c>
      <c r="CE36" s="32" t="str">
        <f ca="1">IFERROR(VLOOKUP(CE$6,Settings!$J$38:$AJ$52,
IF($K36=INVEST_1,8,IF($K36=INVEST_2,13,IF($K36=INVEST_3,18,IF($K36=INVEST_4,23,0)))),FALSE),
"")</f>
        <v/>
      </c>
      <c r="CF36" s="32" t="str">
        <f ca="1">IFERROR(VLOOKUP(CF$6,Settings!$J$38:$AJ$52,
IF($K36=INVEST_1,8,IF($K36=INVEST_2,13,IF($K36=INVEST_3,18,IF($K36=INVEST_4,23,0)))),FALSE),
"")</f>
        <v/>
      </c>
      <c r="CG36" s="32" t="str">
        <f ca="1">IFERROR(VLOOKUP(CG$6,Settings!$J$38:$AJ$52,
IF($K36=INVEST_1,8,IF($K36=INVEST_2,13,IF($K36=INVEST_3,18,IF($K36=INVEST_4,23,0)))),FALSE),
"")</f>
        <v/>
      </c>
      <c r="CH36" s="32" t="str">
        <f ca="1">IFERROR(VLOOKUP(CH$6,Settings!$J$38:$AJ$52,
IF($K36=INVEST_1,8,IF($K36=INVEST_2,13,IF($K36=INVEST_3,18,IF($K36=INVEST_4,23,0)))),FALSE),
"")</f>
        <v/>
      </c>
      <c r="CI36" s="32" t="str">
        <f ca="1">IFERROR(VLOOKUP(CI$6,Settings!$J$38:$AJ$52,
IF($K36=INVEST_1,8,IF($K36=INVEST_2,13,IF($K36=INVEST_3,18,IF($K36=INVEST_4,23,0)))),FALSE),
"")</f>
        <v/>
      </c>
      <c r="CJ36" s="32" t="str">
        <f ca="1">IFERROR(VLOOKUP(CJ$6,Settings!$J$38:$AJ$52,
IF($K36=INVEST_1,8,IF($K36=INVEST_2,13,IF($K36=INVEST_3,18,IF($K36=INVEST_4,23,0)))),FALSE),
"")</f>
        <v/>
      </c>
      <c r="CK36" s="32" t="str">
        <f ca="1">IFERROR(VLOOKUP(CK$6,Settings!$J$38:$AJ$52,
IF($K36=INVEST_1,8,IF($K36=INVEST_2,13,IF($K36=INVEST_3,18,IF($K36=INVEST_4,23,0)))),FALSE),
"")</f>
        <v/>
      </c>
    </row>
    <row r="37" spans="1:89" s="2" customFormat="1">
      <c r="A37" s="15" t="str">
        <f>IF($BC37="Y","ProjY"&amp;COUNTIF($BC$8:$BC37,"Y"),"")</f>
        <v/>
      </c>
      <c r="B37" s="1"/>
      <c r="C37" s="56">
        <v>31</v>
      </c>
      <c r="D37" s="114"/>
      <c r="E37" s="114"/>
      <c r="F37" s="114"/>
      <c r="G37" s="114"/>
      <c r="H37" s="114"/>
      <c r="I37" s="114"/>
      <c r="J37" s="114"/>
      <c r="K37" s="110"/>
      <c r="L37" s="110"/>
      <c r="M37" s="110"/>
      <c r="N37" s="110"/>
      <c r="O37" s="110"/>
      <c r="P37" s="115"/>
      <c r="Q37" s="115"/>
      <c r="R37" s="115"/>
      <c r="S37" s="111">
        <v>1</v>
      </c>
      <c r="T37" s="112"/>
      <c r="U37" s="113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58"/>
      <c r="AK37" s="59">
        <f t="shared" ca="1" si="5"/>
        <v>0</v>
      </c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59">
        <f t="shared" ca="1" si="6"/>
        <v>0</v>
      </c>
      <c r="BB37" s="39">
        <f t="shared" ca="1" si="7"/>
        <v>0</v>
      </c>
      <c r="BC37" s="55" t="s">
        <v>23</v>
      </c>
      <c r="BD37" s="1"/>
      <c r="BG37" s="32" t="str">
        <f ca="1">IFERROR(VLOOKUP(BG$6,Settings!$J$18:$AJ$32,
IF($K37=INVEST_1,8,IF($K37=INVEST_2,13,IF($K37=INVEST_3,18,IF($K37=INVEST_4,23,0)))),FALSE),
"")</f>
        <v/>
      </c>
      <c r="BH37" s="32" t="str">
        <f ca="1">IFERROR(VLOOKUP(BH$6,Settings!$J$18:$AJ$32,
IF($K37=INVEST_1,8,IF($K37=INVEST_2,13,IF($K37=INVEST_3,18,IF($K37=INVEST_4,23,0)))),FALSE),
"")</f>
        <v/>
      </c>
      <c r="BI37" s="32" t="str">
        <f ca="1">IFERROR(VLOOKUP(BI$6,Settings!$J$18:$AJ$32,
IF($K37=INVEST_1,8,IF($K37=INVEST_2,13,IF($K37=INVEST_3,18,IF($K37=INVEST_4,23,0)))),FALSE),
"")</f>
        <v/>
      </c>
      <c r="BJ37" s="32" t="str">
        <f ca="1">IFERROR(VLOOKUP(BJ$6,Settings!$J$18:$AJ$32,
IF($K37=INVEST_1,8,IF($K37=INVEST_2,13,IF($K37=INVEST_3,18,IF($K37=INVEST_4,23,0)))),FALSE),
"")</f>
        <v/>
      </c>
      <c r="BK37" s="32" t="str">
        <f ca="1">IFERROR(VLOOKUP(BK$6,Settings!$J$18:$AJ$32,
IF($K37=INVEST_1,8,IF($K37=INVEST_2,13,IF($K37=INVEST_3,18,IF($K37=INVEST_4,23,0)))),FALSE),
"")</f>
        <v/>
      </c>
      <c r="BL37" s="32" t="str">
        <f ca="1">IFERROR(VLOOKUP(BL$6,Settings!$J$18:$AJ$32,
IF($K37=INVEST_1,8,IF($K37=INVEST_2,13,IF($K37=INVEST_3,18,IF($K37=INVEST_4,23,0)))),FALSE),
"")</f>
        <v/>
      </c>
      <c r="BM37" s="32" t="str">
        <f ca="1">IFERROR(VLOOKUP(BM$6,Settings!$J$18:$AJ$32,
IF($K37=INVEST_1,8,IF($K37=INVEST_2,13,IF($K37=INVEST_3,18,IF($K37=INVEST_4,23,0)))),FALSE),
"")</f>
        <v/>
      </c>
      <c r="BN37" s="32" t="str">
        <f ca="1">IFERROR(VLOOKUP(BN$6,Settings!$J$18:$AJ$32,
IF($K37=INVEST_1,8,IF($K37=INVEST_2,13,IF($K37=INVEST_3,18,IF($K37=INVEST_4,23,0)))),FALSE),
"")</f>
        <v/>
      </c>
      <c r="BO37" s="32" t="str">
        <f ca="1">IFERROR(VLOOKUP(BO$6,Settings!$J$18:$AJ$32,
IF($K37=INVEST_1,8,IF($K37=INVEST_2,13,IF($K37=INVEST_3,18,IF($K37=INVEST_4,23,0)))),FALSE),
"")</f>
        <v/>
      </c>
      <c r="BP37" s="32" t="str">
        <f ca="1">IFERROR(VLOOKUP(BP$6,Settings!$J$18:$AJ$32,
IF($K37=INVEST_1,8,IF($K37=INVEST_2,13,IF($K37=INVEST_3,18,IF($K37=INVEST_4,23,0)))),FALSE),
"")</f>
        <v/>
      </c>
      <c r="BQ37" s="32" t="str">
        <f ca="1">IFERROR(VLOOKUP(BQ$6,Settings!$J$18:$AJ$32,
IF($K37=INVEST_1,8,IF($K37=INVEST_2,13,IF($K37=INVEST_3,18,IF($K37=INVEST_4,23,0)))),FALSE),
"")</f>
        <v/>
      </c>
      <c r="BR37" s="32" t="str">
        <f ca="1">IFERROR(VLOOKUP(BR$6,Settings!$J$18:$AJ$32,
IF($K37=INVEST_1,8,IF($K37=INVEST_2,13,IF($K37=INVEST_3,18,IF($K37=INVEST_4,23,0)))),FALSE),
"")</f>
        <v/>
      </c>
      <c r="BS37" s="32" t="str">
        <f ca="1">IFERROR(VLOOKUP(BS$6,Settings!$J$18:$AJ$32,
IF($K37=INVEST_1,8,IF($K37=INVEST_2,13,IF($K37=INVEST_3,18,IF($K37=INVEST_4,23,0)))),FALSE),
"")</f>
        <v/>
      </c>
      <c r="BT37" s="32" t="str">
        <f ca="1">IFERROR(VLOOKUP(BT$6,Settings!$J$18:$AJ$32,
IF($K37=INVEST_1,8,IF($K37=INVEST_2,13,IF($K37=INVEST_3,18,IF($K37=INVEST_4,23,0)))),FALSE),
"")</f>
        <v/>
      </c>
      <c r="BU37" s="33" t="str">
        <f ca="1">IFERROR(VLOOKUP(BU$6,Settings!$J$18:$AJ$32,
IF($K37=INVEST_1,8,IF($K37=INVEST_2,13,IF($K37=INVEST_3,18,IF($K37=INVEST_4,23,0)))),FALSE),
"")</f>
        <v/>
      </c>
      <c r="BW37" s="34" t="str">
        <f ca="1">IFERROR(VLOOKUP(BW$6,Settings!$J$38:$AJ$52,
IF($K37=INVEST_1,8,IF($K37=INVEST_2,13,IF($K37=INVEST_3,18,IF($K37=INVEST_4,23,0)))),FALSE),
"")</f>
        <v/>
      </c>
      <c r="BX37" s="32" t="str">
        <f ca="1">IFERROR(VLOOKUP(BX$6,Settings!$J$38:$AJ$52,
IF($K37=INVEST_1,8,IF($K37=INVEST_2,13,IF($K37=INVEST_3,18,IF($K37=INVEST_4,23,0)))),FALSE),
"")</f>
        <v/>
      </c>
      <c r="BY37" s="32" t="str">
        <f ca="1">IFERROR(VLOOKUP(BY$6,Settings!$J$38:$AJ$52,
IF($K37=INVEST_1,8,IF($K37=INVEST_2,13,IF($K37=INVEST_3,18,IF($K37=INVEST_4,23,0)))),FALSE),
"")</f>
        <v/>
      </c>
      <c r="BZ37" s="32" t="str">
        <f ca="1">IFERROR(VLOOKUP(BZ$6,Settings!$J$38:$AJ$52,
IF($K37=INVEST_1,8,IF($K37=INVEST_2,13,IF($K37=INVEST_3,18,IF($K37=INVEST_4,23,0)))),FALSE),
"")</f>
        <v/>
      </c>
      <c r="CA37" s="32" t="str">
        <f ca="1">IFERROR(VLOOKUP(CA$6,Settings!$J$38:$AJ$52,
IF($K37=INVEST_1,8,IF($K37=INVEST_2,13,IF($K37=INVEST_3,18,IF($K37=INVEST_4,23,0)))),FALSE),
"")</f>
        <v/>
      </c>
      <c r="CB37" s="32" t="str">
        <f ca="1">IFERROR(VLOOKUP(CB$6,Settings!$J$38:$AJ$52,
IF($K37=INVEST_1,8,IF($K37=INVEST_2,13,IF($K37=INVEST_3,18,IF($K37=INVEST_4,23,0)))),FALSE),
"")</f>
        <v/>
      </c>
      <c r="CC37" s="32" t="str">
        <f ca="1">IFERROR(VLOOKUP(CC$6,Settings!$J$38:$AJ$52,
IF($K37=INVEST_1,8,IF($K37=INVEST_2,13,IF($K37=INVEST_3,18,IF($K37=INVEST_4,23,0)))),FALSE),
"")</f>
        <v/>
      </c>
      <c r="CD37" s="32" t="str">
        <f ca="1">IFERROR(VLOOKUP(CD$6,Settings!$J$38:$AJ$52,
IF($K37=INVEST_1,8,IF($K37=INVEST_2,13,IF($K37=INVEST_3,18,IF($K37=INVEST_4,23,0)))),FALSE),
"")</f>
        <v/>
      </c>
      <c r="CE37" s="32" t="str">
        <f ca="1">IFERROR(VLOOKUP(CE$6,Settings!$J$38:$AJ$52,
IF($K37=INVEST_1,8,IF($K37=INVEST_2,13,IF($K37=INVEST_3,18,IF($K37=INVEST_4,23,0)))),FALSE),
"")</f>
        <v/>
      </c>
      <c r="CF37" s="32" t="str">
        <f ca="1">IFERROR(VLOOKUP(CF$6,Settings!$J$38:$AJ$52,
IF($K37=INVEST_1,8,IF($K37=INVEST_2,13,IF($K37=INVEST_3,18,IF($K37=INVEST_4,23,0)))),FALSE),
"")</f>
        <v/>
      </c>
      <c r="CG37" s="32" t="str">
        <f ca="1">IFERROR(VLOOKUP(CG$6,Settings!$J$38:$AJ$52,
IF($K37=INVEST_1,8,IF($K37=INVEST_2,13,IF($K37=INVEST_3,18,IF($K37=INVEST_4,23,0)))),FALSE),
"")</f>
        <v/>
      </c>
      <c r="CH37" s="32" t="str">
        <f ca="1">IFERROR(VLOOKUP(CH$6,Settings!$J$38:$AJ$52,
IF($K37=INVEST_1,8,IF($K37=INVEST_2,13,IF($K37=INVEST_3,18,IF($K37=INVEST_4,23,0)))),FALSE),
"")</f>
        <v/>
      </c>
      <c r="CI37" s="32" t="str">
        <f ca="1">IFERROR(VLOOKUP(CI$6,Settings!$J$38:$AJ$52,
IF($K37=INVEST_1,8,IF($K37=INVEST_2,13,IF($K37=INVEST_3,18,IF($K37=INVEST_4,23,0)))),FALSE),
"")</f>
        <v/>
      </c>
      <c r="CJ37" s="32" t="str">
        <f ca="1">IFERROR(VLOOKUP(CJ$6,Settings!$J$38:$AJ$52,
IF($K37=INVEST_1,8,IF($K37=INVEST_2,13,IF($K37=INVEST_3,18,IF($K37=INVEST_4,23,0)))),FALSE),
"")</f>
        <v/>
      </c>
      <c r="CK37" s="32" t="str">
        <f ca="1">IFERROR(VLOOKUP(CK$6,Settings!$J$38:$AJ$52,
IF($K37=INVEST_1,8,IF($K37=INVEST_2,13,IF($K37=INVEST_3,18,IF($K37=INVEST_4,23,0)))),FALSE),
"")</f>
        <v/>
      </c>
    </row>
    <row r="38" spans="1:89" s="2" customFormat="1">
      <c r="A38" s="15" t="str">
        <f>IF($BC38="Y","ProjY"&amp;COUNTIF($BC$8:$BC38,"Y"),"")</f>
        <v/>
      </c>
      <c r="B38" s="1"/>
      <c r="C38" s="56">
        <v>32</v>
      </c>
      <c r="D38" s="139"/>
      <c r="E38" s="114"/>
      <c r="F38" s="114"/>
      <c r="G38" s="114"/>
      <c r="H38" s="114"/>
      <c r="I38" s="114"/>
      <c r="J38" s="114"/>
      <c r="K38" s="110"/>
      <c r="L38" s="110"/>
      <c r="M38" s="110"/>
      <c r="N38" s="110"/>
      <c r="O38" s="110"/>
      <c r="P38" s="115"/>
      <c r="Q38" s="115"/>
      <c r="R38" s="115"/>
      <c r="S38" s="111">
        <v>1</v>
      </c>
      <c r="T38" s="112"/>
      <c r="U38" s="113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58"/>
      <c r="AK38" s="59">
        <f t="shared" ca="1" si="5"/>
        <v>0</v>
      </c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59">
        <f t="shared" ca="1" si="6"/>
        <v>0</v>
      </c>
      <c r="BB38" s="39">
        <f t="shared" ca="1" si="7"/>
        <v>0</v>
      </c>
      <c r="BC38" s="55" t="s">
        <v>23</v>
      </c>
      <c r="BD38" s="1"/>
      <c r="BG38" s="32" t="str">
        <f ca="1">IFERROR(VLOOKUP(BG$6,Settings!$J$18:$AJ$32,
IF($K38=INVEST_1,8,IF($K38=INVEST_2,13,IF($K38=INVEST_3,18,IF($K38=INVEST_4,23,0)))),FALSE),
"")</f>
        <v/>
      </c>
      <c r="BH38" s="32" t="str">
        <f ca="1">IFERROR(VLOOKUP(BH$6,Settings!$J$18:$AJ$32,
IF($K38=INVEST_1,8,IF($K38=INVEST_2,13,IF($K38=INVEST_3,18,IF($K38=INVEST_4,23,0)))),FALSE),
"")</f>
        <v/>
      </c>
      <c r="BI38" s="32" t="str">
        <f ca="1">IFERROR(VLOOKUP(BI$6,Settings!$J$18:$AJ$32,
IF($K38=INVEST_1,8,IF($K38=INVEST_2,13,IF($K38=INVEST_3,18,IF($K38=INVEST_4,23,0)))),FALSE),
"")</f>
        <v/>
      </c>
      <c r="BJ38" s="32" t="str">
        <f ca="1">IFERROR(VLOOKUP(BJ$6,Settings!$J$18:$AJ$32,
IF($K38=INVEST_1,8,IF($K38=INVEST_2,13,IF($K38=INVEST_3,18,IF($K38=INVEST_4,23,0)))),FALSE),
"")</f>
        <v/>
      </c>
      <c r="BK38" s="32" t="str">
        <f ca="1">IFERROR(VLOOKUP(BK$6,Settings!$J$18:$AJ$32,
IF($K38=INVEST_1,8,IF($K38=INVEST_2,13,IF($K38=INVEST_3,18,IF($K38=INVEST_4,23,0)))),FALSE),
"")</f>
        <v/>
      </c>
      <c r="BL38" s="32" t="str">
        <f ca="1">IFERROR(VLOOKUP(BL$6,Settings!$J$18:$AJ$32,
IF($K38=INVEST_1,8,IF($K38=INVEST_2,13,IF($K38=INVEST_3,18,IF($K38=INVEST_4,23,0)))),FALSE),
"")</f>
        <v/>
      </c>
      <c r="BM38" s="32" t="str">
        <f ca="1">IFERROR(VLOOKUP(BM$6,Settings!$J$18:$AJ$32,
IF($K38=INVEST_1,8,IF($K38=INVEST_2,13,IF($K38=INVEST_3,18,IF($K38=INVEST_4,23,0)))),FALSE),
"")</f>
        <v/>
      </c>
      <c r="BN38" s="32" t="str">
        <f ca="1">IFERROR(VLOOKUP(BN$6,Settings!$J$18:$AJ$32,
IF($K38=INVEST_1,8,IF($K38=INVEST_2,13,IF($K38=INVEST_3,18,IF($K38=INVEST_4,23,0)))),FALSE),
"")</f>
        <v/>
      </c>
      <c r="BO38" s="32" t="str">
        <f ca="1">IFERROR(VLOOKUP(BO$6,Settings!$J$18:$AJ$32,
IF($K38=INVEST_1,8,IF($K38=INVEST_2,13,IF($K38=INVEST_3,18,IF($K38=INVEST_4,23,0)))),FALSE),
"")</f>
        <v/>
      </c>
      <c r="BP38" s="32" t="str">
        <f ca="1">IFERROR(VLOOKUP(BP$6,Settings!$J$18:$AJ$32,
IF($K38=INVEST_1,8,IF($K38=INVEST_2,13,IF($K38=INVEST_3,18,IF($K38=INVEST_4,23,0)))),FALSE),
"")</f>
        <v/>
      </c>
      <c r="BQ38" s="32" t="str">
        <f ca="1">IFERROR(VLOOKUP(BQ$6,Settings!$J$18:$AJ$32,
IF($K38=INVEST_1,8,IF($K38=INVEST_2,13,IF($K38=INVEST_3,18,IF($K38=INVEST_4,23,0)))),FALSE),
"")</f>
        <v/>
      </c>
      <c r="BR38" s="32" t="str">
        <f ca="1">IFERROR(VLOOKUP(BR$6,Settings!$J$18:$AJ$32,
IF($K38=INVEST_1,8,IF($K38=INVEST_2,13,IF($K38=INVEST_3,18,IF($K38=INVEST_4,23,0)))),FALSE),
"")</f>
        <v/>
      </c>
      <c r="BS38" s="32" t="str">
        <f ca="1">IFERROR(VLOOKUP(BS$6,Settings!$J$18:$AJ$32,
IF($K38=INVEST_1,8,IF($K38=INVEST_2,13,IF($K38=INVEST_3,18,IF($K38=INVEST_4,23,0)))),FALSE),
"")</f>
        <v/>
      </c>
      <c r="BT38" s="32" t="str">
        <f ca="1">IFERROR(VLOOKUP(BT$6,Settings!$J$18:$AJ$32,
IF($K38=INVEST_1,8,IF($K38=INVEST_2,13,IF($K38=INVEST_3,18,IF($K38=INVEST_4,23,0)))),FALSE),
"")</f>
        <v/>
      </c>
      <c r="BU38" s="33" t="str">
        <f ca="1">IFERROR(VLOOKUP(BU$6,Settings!$J$18:$AJ$32,
IF($K38=INVEST_1,8,IF($K38=INVEST_2,13,IF($K38=INVEST_3,18,IF($K38=INVEST_4,23,0)))),FALSE),
"")</f>
        <v/>
      </c>
      <c r="BW38" s="34" t="str">
        <f ca="1">IFERROR(VLOOKUP(BW$6,Settings!$J$38:$AJ$52,
IF($K38=INVEST_1,8,IF($K38=INVEST_2,13,IF($K38=INVEST_3,18,IF($K38=INVEST_4,23,0)))),FALSE),
"")</f>
        <v/>
      </c>
      <c r="BX38" s="32" t="str">
        <f ca="1">IFERROR(VLOOKUP(BX$6,Settings!$J$38:$AJ$52,
IF($K38=INVEST_1,8,IF($K38=INVEST_2,13,IF($K38=INVEST_3,18,IF($K38=INVEST_4,23,0)))),FALSE),
"")</f>
        <v/>
      </c>
      <c r="BY38" s="32" t="str">
        <f ca="1">IFERROR(VLOOKUP(BY$6,Settings!$J$38:$AJ$52,
IF($K38=INVEST_1,8,IF($K38=INVEST_2,13,IF($K38=INVEST_3,18,IF($K38=INVEST_4,23,0)))),FALSE),
"")</f>
        <v/>
      </c>
      <c r="BZ38" s="32" t="str">
        <f ca="1">IFERROR(VLOOKUP(BZ$6,Settings!$J$38:$AJ$52,
IF($K38=INVEST_1,8,IF($K38=INVEST_2,13,IF($K38=INVEST_3,18,IF($K38=INVEST_4,23,0)))),FALSE),
"")</f>
        <v/>
      </c>
      <c r="CA38" s="32" t="str">
        <f ca="1">IFERROR(VLOOKUP(CA$6,Settings!$J$38:$AJ$52,
IF($K38=INVEST_1,8,IF($K38=INVEST_2,13,IF($K38=INVEST_3,18,IF($K38=INVEST_4,23,0)))),FALSE),
"")</f>
        <v/>
      </c>
      <c r="CB38" s="32" t="str">
        <f ca="1">IFERROR(VLOOKUP(CB$6,Settings!$J$38:$AJ$52,
IF($K38=INVEST_1,8,IF($K38=INVEST_2,13,IF($K38=INVEST_3,18,IF($K38=INVEST_4,23,0)))),FALSE),
"")</f>
        <v/>
      </c>
      <c r="CC38" s="32" t="str">
        <f ca="1">IFERROR(VLOOKUP(CC$6,Settings!$J$38:$AJ$52,
IF($K38=INVEST_1,8,IF($K38=INVEST_2,13,IF($K38=INVEST_3,18,IF($K38=INVEST_4,23,0)))),FALSE),
"")</f>
        <v/>
      </c>
      <c r="CD38" s="32" t="str">
        <f ca="1">IFERROR(VLOOKUP(CD$6,Settings!$J$38:$AJ$52,
IF($K38=INVEST_1,8,IF($K38=INVEST_2,13,IF($K38=INVEST_3,18,IF($K38=INVEST_4,23,0)))),FALSE),
"")</f>
        <v/>
      </c>
      <c r="CE38" s="32" t="str">
        <f ca="1">IFERROR(VLOOKUP(CE$6,Settings!$J$38:$AJ$52,
IF($K38=INVEST_1,8,IF($K38=INVEST_2,13,IF($K38=INVEST_3,18,IF($K38=INVEST_4,23,0)))),FALSE),
"")</f>
        <v/>
      </c>
      <c r="CF38" s="32" t="str">
        <f ca="1">IFERROR(VLOOKUP(CF$6,Settings!$J$38:$AJ$52,
IF($K38=INVEST_1,8,IF($K38=INVEST_2,13,IF($K38=INVEST_3,18,IF($K38=INVEST_4,23,0)))),FALSE),
"")</f>
        <v/>
      </c>
      <c r="CG38" s="32" t="str">
        <f ca="1">IFERROR(VLOOKUP(CG$6,Settings!$J$38:$AJ$52,
IF($K38=INVEST_1,8,IF($K38=INVEST_2,13,IF($K38=INVEST_3,18,IF($K38=INVEST_4,23,0)))),FALSE),
"")</f>
        <v/>
      </c>
      <c r="CH38" s="32" t="str">
        <f ca="1">IFERROR(VLOOKUP(CH$6,Settings!$J$38:$AJ$52,
IF($K38=INVEST_1,8,IF($K38=INVEST_2,13,IF($K38=INVEST_3,18,IF($K38=INVEST_4,23,0)))),FALSE),
"")</f>
        <v/>
      </c>
      <c r="CI38" s="32" t="str">
        <f ca="1">IFERROR(VLOOKUP(CI$6,Settings!$J$38:$AJ$52,
IF($K38=INVEST_1,8,IF($K38=INVEST_2,13,IF($K38=INVEST_3,18,IF($K38=INVEST_4,23,0)))),FALSE),
"")</f>
        <v/>
      </c>
      <c r="CJ38" s="32" t="str">
        <f ca="1">IFERROR(VLOOKUP(CJ$6,Settings!$J$38:$AJ$52,
IF($K38=INVEST_1,8,IF($K38=INVEST_2,13,IF($K38=INVEST_3,18,IF($K38=INVEST_4,23,0)))),FALSE),
"")</f>
        <v/>
      </c>
      <c r="CK38" s="32" t="str">
        <f ca="1">IFERROR(VLOOKUP(CK$6,Settings!$J$38:$AJ$52,
IF($K38=INVEST_1,8,IF($K38=INVEST_2,13,IF($K38=INVEST_3,18,IF($K38=INVEST_4,23,0)))),FALSE),
"")</f>
        <v/>
      </c>
    </row>
    <row r="39" spans="1:89" s="2" customFormat="1">
      <c r="A39" s="15" t="str">
        <f>IF($BC39="Y","ProjY"&amp;COUNTIF($BC$8:$BC39,"Y"),"")</f>
        <v/>
      </c>
      <c r="B39" s="1"/>
      <c r="C39" s="56">
        <v>33</v>
      </c>
      <c r="D39" s="114"/>
      <c r="E39" s="114"/>
      <c r="F39" s="114"/>
      <c r="G39" s="114"/>
      <c r="H39" s="114"/>
      <c r="I39" s="114"/>
      <c r="J39" s="114"/>
      <c r="K39" s="110"/>
      <c r="L39" s="110"/>
      <c r="M39" s="110"/>
      <c r="N39" s="110"/>
      <c r="O39" s="110"/>
      <c r="P39" s="115"/>
      <c r="Q39" s="115"/>
      <c r="R39" s="115"/>
      <c r="S39" s="111">
        <v>1</v>
      </c>
      <c r="T39" s="112"/>
      <c r="U39" s="113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58"/>
      <c r="AK39" s="59">
        <f t="shared" ca="1" si="5"/>
        <v>0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59">
        <f t="shared" ca="1" si="6"/>
        <v>0</v>
      </c>
      <c r="BB39" s="39">
        <f t="shared" ca="1" si="7"/>
        <v>0</v>
      </c>
      <c r="BC39" s="55" t="s">
        <v>23</v>
      </c>
      <c r="BD39" s="1"/>
      <c r="BG39" s="32" t="str">
        <f ca="1">IFERROR(VLOOKUP(BG$6,Settings!$J$18:$AJ$32,
IF($K39=INVEST_1,8,IF($K39=INVEST_2,13,IF($K39=INVEST_3,18,IF($K39=INVEST_4,23,0)))),FALSE),
"")</f>
        <v/>
      </c>
      <c r="BH39" s="32" t="str">
        <f ca="1">IFERROR(VLOOKUP(BH$6,Settings!$J$18:$AJ$32,
IF($K39=INVEST_1,8,IF($K39=INVEST_2,13,IF($K39=INVEST_3,18,IF($K39=INVEST_4,23,0)))),FALSE),
"")</f>
        <v/>
      </c>
      <c r="BI39" s="32" t="str">
        <f ca="1">IFERROR(VLOOKUP(BI$6,Settings!$J$18:$AJ$32,
IF($K39=INVEST_1,8,IF($K39=INVEST_2,13,IF($K39=INVEST_3,18,IF($K39=INVEST_4,23,0)))),FALSE),
"")</f>
        <v/>
      </c>
      <c r="BJ39" s="32" t="str">
        <f ca="1">IFERROR(VLOOKUP(BJ$6,Settings!$J$18:$AJ$32,
IF($K39=INVEST_1,8,IF($K39=INVEST_2,13,IF($K39=INVEST_3,18,IF($K39=INVEST_4,23,0)))),FALSE),
"")</f>
        <v/>
      </c>
      <c r="BK39" s="32" t="str">
        <f ca="1">IFERROR(VLOOKUP(BK$6,Settings!$J$18:$AJ$32,
IF($K39=INVEST_1,8,IF($K39=INVEST_2,13,IF($K39=INVEST_3,18,IF($K39=INVEST_4,23,0)))),FALSE),
"")</f>
        <v/>
      </c>
      <c r="BL39" s="32" t="str">
        <f ca="1">IFERROR(VLOOKUP(BL$6,Settings!$J$18:$AJ$32,
IF($K39=INVEST_1,8,IF($K39=INVEST_2,13,IF($K39=INVEST_3,18,IF($K39=INVEST_4,23,0)))),FALSE),
"")</f>
        <v/>
      </c>
      <c r="BM39" s="32" t="str">
        <f ca="1">IFERROR(VLOOKUP(BM$6,Settings!$J$18:$AJ$32,
IF($K39=INVEST_1,8,IF($K39=INVEST_2,13,IF($K39=INVEST_3,18,IF($K39=INVEST_4,23,0)))),FALSE),
"")</f>
        <v/>
      </c>
      <c r="BN39" s="32" t="str">
        <f ca="1">IFERROR(VLOOKUP(BN$6,Settings!$J$18:$AJ$32,
IF($K39=INVEST_1,8,IF($K39=INVEST_2,13,IF($K39=INVEST_3,18,IF($K39=INVEST_4,23,0)))),FALSE),
"")</f>
        <v/>
      </c>
      <c r="BO39" s="32" t="str">
        <f ca="1">IFERROR(VLOOKUP(BO$6,Settings!$J$18:$AJ$32,
IF($K39=INVEST_1,8,IF($K39=INVEST_2,13,IF($K39=INVEST_3,18,IF($K39=INVEST_4,23,0)))),FALSE),
"")</f>
        <v/>
      </c>
      <c r="BP39" s="32" t="str">
        <f ca="1">IFERROR(VLOOKUP(BP$6,Settings!$J$18:$AJ$32,
IF($K39=INVEST_1,8,IF($K39=INVEST_2,13,IF($K39=INVEST_3,18,IF($K39=INVEST_4,23,0)))),FALSE),
"")</f>
        <v/>
      </c>
      <c r="BQ39" s="32" t="str">
        <f ca="1">IFERROR(VLOOKUP(BQ$6,Settings!$J$18:$AJ$32,
IF($K39=INVEST_1,8,IF($K39=INVEST_2,13,IF($K39=INVEST_3,18,IF($K39=INVEST_4,23,0)))),FALSE),
"")</f>
        <v/>
      </c>
      <c r="BR39" s="32" t="str">
        <f ca="1">IFERROR(VLOOKUP(BR$6,Settings!$J$18:$AJ$32,
IF($K39=INVEST_1,8,IF($K39=INVEST_2,13,IF($K39=INVEST_3,18,IF($K39=INVEST_4,23,0)))),FALSE),
"")</f>
        <v/>
      </c>
      <c r="BS39" s="32" t="str">
        <f ca="1">IFERROR(VLOOKUP(BS$6,Settings!$J$18:$AJ$32,
IF($K39=INVEST_1,8,IF($K39=INVEST_2,13,IF($K39=INVEST_3,18,IF($K39=INVEST_4,23,0)))),FALSE),
"")</f>
        <v/>
      </c>
      <c r="BT39" s="32" t="str">
        <f ca="1">IFERROR(VLOOKUP(BT$6,Settings!$J$18:$AJ$32,
IF($K39=INVEST_1,8,IF($K39=INVEST_2,13,IF($K39=INVEST_3,18,IF($K39=INVEST_4,23,0)))),FALSE),
"")</f>
        <v/>
      </c>
      <c r="BU39" s="33" t="str">
        <f ca="1">IFERROR(VLOOKUP(BU$6,Settings!$J$18:$AJ$32,
IF($K39=INVEST_1,8,IF($K39=INVEST_2,13,IF($K39=INVEST_3,18,IF($K39=INVEST_4,23,0)))),FALSE),
"")</f>
        <v/>
      </c>
      <c r="BW39" s="34" t="str">
        <f ca="1">IFERROR(VLOOKUP(BW$6,Settings!$J$38:$AJ$52,
IF($K39=INVEST_1,8,IF($K39=INVEST_2,13,IF($K39=INVEST_3,18,IF($K39=INVEST_4,23,0)))),FALSE),
"")</f>
        <v/>
      </c>
      <c r="BX39" s="32" t="str">
        <f ca="1">IFERROR(VLOOKUP(BX$6,Settings!$J$38:$AJ$52,
IF($K39=INVEST_1,8,IF($K39=INVEST_2,13,IF($K39=INVEST_3,18,IF($K39=INVEST_4,23,0)))),FALSE),
"")</f>
        <v/>
      </c>
      <c r="BY39" s="32" t="str">
        <f ca="1">IFERROR(VLOOKUP(BY$6,Settings!$J$38:$AJ$52,
IF($K39=INVEST_1,8,IF($K39=INVEST_2,13,IF($K39=INVEST_3,18,IF($K39=INVEST_4,23,0)))),FALSE),
"")</f>
        <v/>
      </c>
      <c r="BZ39" s="32" t="str">
        <f ca="1">IFERROR(VLOOKUP(BZ$6,Settings!$J$38:$AJ$52,
IF($K39=INVEST_1,8,IF($K39=INVEST_2,13,IF($K39=INVEST_3,18,IF($K39=INVEST_4,23,0)))),FALSE),
"")</f>
        <v/>
      </c>
      <c r="CA39" s="32" t="str">
        <f ca="1">IFERROR(VLOOKUP(CA$6,Settings!$J$38:$AJ$52,
IF($K39=INVEST_1,8,IF($K39=INVEST_2,13,IF($K39=INVEST_3,18,IF($K39=INVEST_4,23,0)))),FALSE),
"")</f>
        <v/>
      </c>
      <c r="CB39" s="32" t="str">
        <f ca="1">IFERROR(VLOOKUP(CB$6,Settings!$J$38:$AJ$52,
IF($K39=INVEST_1,8,IF($K39=INVEST_2,13,IF($K39=INVEST_3,18,IF($K39=INVEST_4,23,0)))),FALSE),
"")</f>
        <v/>
      </c>
      <c r="CC39" s="32" t="str">
        <f ca="1">IFERROR(VLOOKUP(CC$6,Settings!$J$38:$AJ$52,
IF($K39=INVEST_1,8,IF($K39=INVEST_2,13,IF($K39=INVEST_3,18,IF($K39=INVEST_4,23,0)))),FALSE),
"")</f>
        <v/>
      </c>
      <c r="CD39" s="32" t="str">
        <f ca="1">IFERROR(VLOOKUP(CD$6,Settings!$J$38:$AJ$52,
IF($K39=INVEST_1,8,IF($K39=INVEST_2,13,IF($K39=INVEST_3,18,IF($K39=INVEST_4,23,0)))),FALSE),
"")</f>
        <v/>
      </c>
      <c r="CE39" s="32" t="str">
        <f ca="1">IFERROR(VLOOKUP(CE$6,Settings!$J$38:$AJ$52,
IF($K39=INVEST_1,8,IF($K39=INVEST_2,13,IF($K39=INVEST_3,18,IF($K39=INVEST_4,23,0)))),FALSE),
"")</f>
        <v/>
      </c>
      <c r="CF39" s="32" t="str">
        <f ca="1">IFERROR(VLOOKUP(CF$6,Settings!$J$38:$AJ$52,
IF($K39=INVEST_1,8,IF($K39=INVEST_2,13,IF($K39=INVEST_3,18,IF($K39=INVEST_4,23,0)))),FALSE),
"")</f>
        <v/>
      </c>
      <c r="CG39" s="32" t="str">
        <f ca="1">IFERROR(VLOOKUP(CG$6,Settings!$J$38:$AJ$52,
IF($K39=INVEST_1,8,IF($K39=INVEST_2,13,IF($K39=INVEST_3,18,IF($K39=INVEST_4,23,0)))),FALSE),
"")</f>
        <v/>
      </c>
      <c r="CH39" s="32" t="str">
        <f ca="1">IFERROR(VLOOKUP(CH$6,Settings!$J$38:$AJ$52,
IF($K39=INVEST_1,8,IF($K39=INVEST_2,13,IF($K39=INVEST_3,18,IF($K39=INVEST_4,23,0)))),FALSE),
"")</f>
        <v/>
      </c>
      <c r="CI39" s="32" t="str">
        <f ca="1">IFERROR(VLOOKUP(CI$6,Settings!$J$38:$AJ$52,
IF($K39=INVEST_1,8,IF($K39=INVEST_2,13,IF($K39=INVEST_3,18,IF($K39=INVEST_4,23,0)))),FALSE),
"")</f>
        <v/>
      </c>
      <c r="CJ39" s="32" t="str">
        <f ca="1">IFERROR(VLOOKUP(CJ$6,Settings!$J$38:$AJ$52,
IF($K39=INVEST_1,8,IF($K39=INVEST_2,13,IF($K39=INVEST_3,18,IF($K39=INVEST_4,23,0)))),FALSE),
"")</f>
        <v/>
      </c>
      <c r="CK39" s="32" t="str">
        <f ca="1">IFERROR(VLOOKUP(CK$6,Settings!$J$38:$AJ$52,
IF($K39=INVEST_1,8,IF($K39=INVEST_2,13,IF($K39=INVEST_3,18,IF($K39=INVEST_4,23,0)))),FALSE),
"")</f>
        <v/>
      </c>
    </row>
    <row r="40" spans="1:89" s="2" customFormat="1">
      <c r="A40" s="15" t="str">
        <f>IF($BC40="Y","ProjY"&amp;COUNTIF($BC$8:$BC40,"Y"),"")</f>
        <v/>
      </c>
      <c r="B40" s="1"/>
      <c r="C40" s="56">
        <v>34</v>
      </c>
      <c r="D40" s="114"/>
      <c r="E40" s="114"/>
      <c r="F40" s="114"/>
      <c r="G40" s="114"/>
      <c r="H40" s="114"/>
      <c r="I40" s="114"/>
      <c r="J40" s="114"/>
      <c r="K40" s="110"/>
      <c r="L40" s="110"/>
      <c r="M40" s="110"/>
      <c r="N40" s="110"/>
      <c r="O40" s="110"/>
      <c r="P40" s="115"/>
      <c r="Q40" s="115"/>
      <c r="R40" s="115"/>
      <c r="S40" s="111">
        <v>1</v>
      </c>
      <c r="T40" s="112"/>
      <c r="U40" s="113"/>
      <c r="V40" s="38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57"/>
      <c r="AK40" s="59">
        <f t="shared" ca="1" si="5"/>
        <v>0</v>
      </c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59">
        <f t="shared" ca="1" si="6"/>
        <v>0</v>
      </c>
      <c r="BB40" s="39">
        <f t="shared" ca="1" si="7"/>
        <v>0</v>
      </c>
      <c r="BC40" s="55" t="s">
        <v>23</v>
      </c>
      <c r="BD40" s="1"/>
      <c r="BG40" s="32" t="str">
        <f ca="1">IFERROR(VLOOKUP(BG$6,Settings!$J$18:$AJ$32,
IF($K40=INVEST_1,8,IF($K40=INVEST_2,13,IF($K40=INVEST_3,18,IF($K40=INVEST_4,23,0)))),FALSE),
"")</f>
        <v/>
      </c>
      <c r="BH40" s="32" t="str">
        <f ca="1">IFERROR(VLOOKUP(BH$6,Settings!$J$18:$AJ$32,
IF($K40=INVEST_1,8,IF($K40=INVEST_2,13,IF($K40=INVEST_3,18,IF($K40=INVEST_4,23,0)))),FALSE),
"")</f>
        <v/>
      </c>
      <c r="BI40" s="32" t="str">
        <f ca="1">IFERROR(VLOOKUP(BI$6,Settings!$J$18:$AJ$32,
IF($K40=INVEST_1,8,IF($K40=INVEST_2,13,IF($K40=INVEST_3,18,IF($K40=INVEST_4,23,0)))),FALSE),
"")</f>
        <v/>
      </c>
      <c r="BJ40" s="32" t="str">
        <f ca="1">IFERROR(VLOOKUP(BJ$6,Settings!$J$18:$AJ$32,
IF($K40=INVEST_1,8,IF($K40=INVEST_2,13,IF($K40=INVEST_3,18,IF($K40=INVEST_4,23,0)))),FALSE),
"")</f>
        <v/>
      </c>
      <c r="BK40" s="32" t="str">
        <f ca="1">IFERROR(VLOOKUP(BK$6,Settings!$J$18:$AJ$32,
IF($K40=INVEST_1,8,IF($K40=INVEST_2,13,IF($K40=INVEST_3,18,IF($K40=INVEST_4,23,0)))),FALSE),
"")</f>
        <v/>
      </c>
      <c r="BL40" s="32" t="str">
        <f ca="1">IFERROR(VLOOKUP(BL$6,Settings!$J$18:$AJ$32,
IF($K40=INVEST_1,8,IF($K40=INVEST_2,13,IF($K40=INVEST_3,18,IF($K40=INVEST_4,23,0)))),FALSE),
"")</f>
        <v/>
      </c>
      <c r="BM40" s="32" t="str">
        <f ca="1">IFERROR(VLOOKUP(BM$6,Settings!$J$18:$AJ$32,
IF($K40=INVEST_1,8,IF($K40=INVEST_2,13,IF($K40=INVEST_3,18,IF($K40=INVEST_4,23,0)))),FALSE),
"")</f>
        <v/>
      </c>
      <c r="BN40" s="32" t="str">
        <f ca="1">IFERROR(VLOOKUP(BN$6,Settings!$J$18:$AJ$32,
IF($K40=INVEST_1,8,IF($K40=INVEST_2,13,IF($K40=INVEST_3,18,IF($K40=INVEST_4,23,0)))),FALSE),
"")</f>
        <v/>
      </c>
      <c r="BO40" s="32" t="str">
        <f ca="1">IFERROR(VLOOKUP(BO$6,Settings!$J$18:$AJ$32,
IF($K40=INVEST_1,8,IF($K40=INVEST_2,13,IF($K40=INVEST_3,18,IF($K40=INVEST_4,23,0)))),FALSE),
"")</f>
        <v/>
      </c>
      <c r="BP40" s="32" t="str">
        <f ca="1">IFERROR(VLOOKUP(BP$6,Settings!$J$18:$AJ$32,
IF($K40=INVEST_1,8,IF($K40=INVEST_2,13,IF($K40=INVEST_3,18,IF($K40=INVEST_4,23,0)))),FALSE),
"")</f>
        <v/>
      </c>
      <c r="BQ40" s="32" t="str">
        <f ca="1">IFERROR(VLOOKUP(BQ$6,Settings!$J$18:$AJ$32,
IF($K40=INVEST_1,8,IF($K40=INVEST_2,13,IF($K40=INVEST_3,18,IF($K40=INVEST_4,23,0)))),FALSE),
"")</f>
        <v/>
      </c>
      <c r="BR40" s="32" t="str">
        <f ca="1">IFERROR(VLOOKUP(BR$6,Settings!$J$18:$AJ$32,
IF($K40=INVEST_1,8,IF($K40=INVEST_2,13,IF($K40=INVEST_3,18,IF($K40=INVEST_4,23,0)))),FALSE),
"")</f>
        <v/>
      </c>
      <c r="BS40" s="32" t="str">
        <f ca="1">IFERROR(VLOOKUP(BS$6,Settings!$J$18:$AJ$32,
IF($K40=INVEST_1,8,IF($K40=INVEST_2,13,IF($K40=INVEST_3,18,IF($K40=INVEST_4,23,0)))),FALSE),
"")</f>
        <v/>
      </c>
      <c r="BT40" s="32" t="str">
        <f ca="1">IFERROR(VLOOKUP(BT$6,Settings!$J$18:$AJ$32,
IF($K40=INVEST_1,8,IF($K40=INVEST_2,13,IF($K40=INVEST_3,18,IF($K40=INVEST_4,23,0)))),FALSE),
"")</f>
        <v/>
      </c>
      <c r="BU40" s="33" t="str">
        <f ca="1">IFERROR(VLOOKUP(BU$6,Settings!$J$18:$AJ$32,
IF($K40=INVEST_1,8,IF($K40=INVEST_2,13,IF($K40=INVEST_3,18,IF($K40=INVEST_4,23,0)))),FALSE),
"")</f>
        <v/>
      </c>
      <c r="BW40" s="34" t="str">
        <f ca="1">IFERROR(VLOOKUP(BW$6,Settings!$J$38:$AJ$52,
IF($K40=INVEST_1,8,IF($K40=INVEST_2,13,IF($K40=INVEST_3,18,IF($K40=INVEST_4,23,0)))),FALSE),
"")</f>
        <v/>
      </c>
      <c r="BX40" s="32" t="str">
        <f ca="1">IFERROR(VLOOKUP(BX$6,Settings!$J$38:$AJ$52,
IF($K40=INVEST_1,8,IF($K40=INVEST_2,13,IF($K40=INVEST_3,18,IF($K40=INVEST_4,23,0)))),FALSE),
"")</f>
        <v/>
      </c>
      <c r="BY40" s="32" t="str">
        <f ca="1">IFERROR(VLOOKUP(BY$6,Settings!$J$38:$AJ$52,
IF($K40=INVEST_1,8,IF($K40=INVEST_2,13,IF($K40=INVEST_3,18,IF($K40=INVEST_4,23,0)))),FALSE),
"")</f>
        <v/>
      </c>
      <c r="BZ40" s="32" t="str">
        <f ca="1">IFERROR(VLOOKUP(BZ$6,Settings!$J$38:$AJ$52,
IF($K40=INVEST_1,8,IF($K40=INVEST_2,13,IF($K40=INVEST_3,18,IF($K40=INVEST_4,23,0)))),FALSE),
"")</f>
        <v/>
      </c>
      <c r="CA40" s="32" t="str">
        <f ca="1">IFERROR(VLOOKUP(CA$6,Settings!$J$38:$AJ$52,
IF($K40=INVEST_1,8,IF($K40=INVEST_2,13,IF($K40=INVEST_3,18,IF($K40=INVEST_4,23,0)))),FALSE),
"")</f>
        <v/>
      </c>
      <c r="CB40" s="32" t="str">
        <f ca="1">IFERROR(VLOOKUP(CB$6,Settings!$J$38:$AJ$52,
IF($K40=INVEST_1,8,IF($K40=INVEST_2,13,IF($K40=INVEST_3,18,IF($K40=INVEST_4,23,0)))),FALSE),
"")</f>
        <v/>
      </c>
      <c r="CC40" s="32" t="str">
        <f ca="1">IFERROR(VLOOKUP(CC$6,Settings!$J$38:$AJ$52,
IF($K40=INVEST_1,8,IF($K40=INVEST_2,13,IF($K40=INVEST_3,18,IF($K40=INVEST_4,23,0)))),FALSE),
"")</f>
        <v/>
      </c>
      <c r="CD40" s="32" t="str">
        <f ca="1">IFERROR(VLOOKUP(CD$6,Settings!$J$38:$AJ$52,
IF($K40=INVEST_1,8,IF($K40=INVEST_2,13,IF($K40=INVEST_3,18,IF($K40=INVEST_4,23,0)))),FALSE),
"")</f>
        <v/>
      </c>
      <c r="CE40" s="32" t="str">
        <f ca="1">IFERROR(VLOOKUP(CE$6,Settings!$J$38:$AJ$52,
IF($K40=INVEST_1,8,IF($K40=INVEST_2,13,IF($K40=INVEST_3,18,IF($K40=INVEST_4,23,0)))),FALSE),
"")</f>
        <v/>
      </c>
      <c r="CF40" s="32" t="str">
        <f ca="1">IFERROR(VLOOKUP(CF$6,Settings!$J$38:$AJ$52,
IF($K40=INVEST_1,8,IF($K40=INVEST_2,13,IF($K40=INVEST_3,18,IF($K40=INVEST_4,23,0)))),FALSE),
"")</f>
        <v/>
      </c>
      <c r="CG40" s="32" t="str">
        <f ca="1">IFERROR(VLOOKUP(CG$6,Settings!$J$38:$AJ$52,
IF($K40=INVEST_1,8,IF($K40=INVEST_2,13,IF($K40=INVEST_3,18,IF($K40=INVEST_4,23,0)))),FALSE),
"")</f>
        <v/>
      </c>
      <c r="CH40" s="32" t="str">
        <f ca="1">IFERROR(VLOOKUP(CH$6,Settings!$J$38:$AJ$52,
IF($K40=INVEST_1,8,IF($K40=INVEST_2,13,IF($K40=INVEST_3,18,IF($K40=INVEST_4,23,0)))),FALSE),
"")</f>
        <v/>
      </c>
      <c r="CI40" s="32" t="str">
        <f ca="1">IFERROR(VLOOKUP(CI$6,Settings!$J$38:$AJ$52,
IF($K40=INVEST_1,8,IF($K40=INVEST_2,13,IF($K40=INVEST_3,18,IF($K40=INVEST_4,23,0)))),FALSE),
"")</f>
        <v/>
      </c>
      <c r="CJ40" s="32" t="str">
        <f ca="1">IFERROR(VLOOKUP(CJ$6,Settings!$J$38:$AJ$52,
IF($K40=INVEST_1,8,IF($K40=INVEST_2,13,IF($K40=INVEST_3,18,IF($K40=INVEST_4,23,0)))),FALSE),
"")</f>
        <v/>
      </c>
      <c r="CK40" s="32" t="str">
        <f ca="1">IFERROR(VLOOKUP(CK$6,Settings!$J$38:$AJ$52,
IF($K40=INVEST_1,8,IF($K40=INVEST_2,13,IF($K40=INVEST_3,18,IF($K40=INVEST_4,23,0)))),FALSE),
"")</f>
        <v/>
      </c>
    </row>
    <row r="41" spans="1:89" s="2" customFormat="1">
      <c r="A41" s="15" t="str">
        <f>IF($BC41="Y","ProjY"&amp;COUNTIF($BC$8:$BC41,"Y"),"")</f>
        <v/>
      </c>
      <c r="B41" s="1"/>
      <c r="C41" s="56">
        <v>35</v>
      </c>
      <c r="D41" s="114"/>
      <c r="E41" s="114"/>
      <c r="F41" s="114"/>
      <c r="G41" s="114"/>
      <c r="H41" s="114"/>
      <c r="I41" s="114"/>
      <c r="J41" s="114"/>
      <c r="K41" s="110"/>
      <c r="L41" s="110"/>
      <c r="M41" s="110"/>
      <c r="N41" s="110"/>
      <c r="O41" s="110"/>
      <c r="P41" s="115"/>
      <c r="Q41" s="115"/>
      <c r="R41" s="115"/>
      <c r="S41" s="111"/>
      <c r="T41" s="112"/>
      <c r="U41" s="113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58"/>
      <c r="AK41" s="59">
        <f t="shared" ca="1" si="5"/>
        <v>0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59">
        <f t="shared" ca="1" si="6"/>
        <v>0</v>
      </c>
      <c r="BB41" s="39">
        <f t="shared" ca="1" si="7"/>
        <v>0</v>
      </c>
      <c r="BC41" s="55" t="s">
        <v>23</v>
      </c>
      <c r="BD41" s="1"/>
      <c r="BG41" s="32" t="str">
        <f ca="1">IFERROR(VLOOKUP(BG$6,Settings!$J$18:$AJ$32,
IF($K41=INVEST_1,8,IF($K41=INVEST_2,13,IF($K41=INVEST_3,18,IF($K41=INVEST_4,23,0)))),FALSE),
"")</f>
        <v/>
      </c>
      <c r="BH41" s="32" t="str">
        <f ca="1">IFERROR(VLOOKUP(BH$6,Settings!$J$18:$AJ$32,
IF($K41=INVEST_1,8,IF($K41=INVEST_2,13,IF($K41=INVEST_3,18,IF($K41=INVEST_4,23,0)))),FALSE),
"")</f>
        <v/>
      </c>
      <c r="BI41" s="32" t="str">
        <f ca="1">IFERROR(VLOOKUP(BI$6,Settings!$J$18:$AJ$32,
IF($K41=INVEST_1,8,IF($K41=INVEST_2,13,IF($K41=INVEST_3,18,IF($K41=INVEST_4,23,0)))),FALSE),
"")</f>
        <v/>
      </c>
      <c r="BJ41" s="32" t="str">
        <f ca="1">IFERROR(VLOOKUP(BJ$6,Settings!$J$18:$AJ$32,
IF($K41=INVEST_1,8,IF($K41=INVEST_2,13,IF($K41=INVEST_3,18,IF($K41=INVEST_4,23,0)))),FALSE),
"")</f>
        <v/>
      </c>
      <c r="BK41" s="32" t="str">
        <f ca="1">IFERROR(VLOOKUP(BK$6,Settings!$J$18:$AJ$32,
IF($K41=INVEST_1,8,IF($K41=INVEST_2,13,IF($K41=INVEST_3,18,IF($K41=INVEST_4,23,0)))),FALSE),
"")</f>
        <v/>
      </c>
      <c r="BL41" s="32" t="str">
        <f ca="1">IFERROR(VLOOKUP(BL$6,Settings!$J$18:$AJ$32,
IF($K41=INVEST_1,8,IF($K41=INVEST_2,13,IF($K41=INVEST_3,18,IF($K41=INVEST_4,23,0)))),FALSE),
"")</f>
        <v/>
      </c>
      <c r="BM41" s="32" t="str">
        <f ca="1">IFERROR(VLOOKUP(BM$6,Settings!$J$18:$AJ$32,
IF($K41=INVEST_1,8,IF($K41=INVEST_2,13,IF($K41=INVEST_3,18,IF($K41=INVEST_4,23,0)))),FALSE),
"")</f>
        <v/>
      </c>
      <c r="BN41" s="32" t="str">
        <f ca="1">IFERROR(VLOOKUP(BN$6,Settings!$J$18:$AJ$32,
IF($K41=INVEST_1,8,IF($K41=INVEST_2,13,IF($K41=INVEST_3,18,IF($K41=INVEST_4,23,0)))),FALSE),
"")</f>
        <v/>
      </c>
      <c r="BO41" s="32" t="str">
        <f ca="1">IFERROR(VLOOKUP(BO$6,Settings!$J$18:$AJ$32,
IF($K41=INVEST_1,8,IF($K41=INVEST_2,13,IF($K41=INVEST_3,18,IF($K41=INVEST_4,23,0)))),FALSE),
"")</f>
        <v/>
      </c>
      <c r="BP41" s="32" t="str">
        <f ca="1">IFERROR(VLOOKUP(BP$6,Settings!$J$18:$AJ$32,
IF($K41=INVEST_1,8,IF($K41=INVEST_2,13,IF($K41=INVEST_3,18,IF($K41=INVEST_4,23,0)))),FALSE),
"")</f>
        <v/>
      </c>
      <c r="BQ41" s="32" t="str">
        <f ca="1">IFERROR(VLOOKUP(BQ$6,Settings!$J$18:$AJ$32,
IF($K41=INVEST_1,8,IF($K41=INVEST_2,13,IF($K41=INVEST_3,18,IF($K41=INVEST_4,23,0)))),FALSE),
"")</f>
        <v/>
      </c>
      <c r="BR41" s="32" t="str">
        <f ca="1">IFERROR(VLOOKUP(BR$6,Settings!$J$18:$AJ$32,
IF($K41=INVEST_1,8,IF($K41=INVEST_2,13,IF($K41=INVEST_3,18,IF($K41=INVEST_4,23,0)))),FALSE),
"")</f>
        <v/>
      </c>
      <c r="BS41" s="32" t="str">
        <f ca="1">IFERROR(VLOOKUP(BS$6,Settings!$J$18:$AJ$32,
IF($K41=INVEST_1,8,IF($K41=INVEST_2,13,IF($K41=INVEST_3,18,IF($K41=INVEST_4,23,0)))),FALSE),
"")</f>
        <v/>
      </c>
      <c r="BT41" s="32" t="str">
        <f ca="1">IFERROR(VLOOKUP(BT$6,Settings!$J$18:$AJ$32,
IF($K41=INVEST_1,8,IF($K41=INVEST_2,13,IF($K41=INVEST_3,18,IF($K41=INVEST_4,23,0)))),FALSE),
"")</f>
        <v/>
      </c>
      <c r="BU41" s="33" t="str">
        <f ca="1">IFERROR(VLOOKUP(BU$6,Settings!$J$18:$AJ$32,
IF($K41=INVEST_1,8,IF($K41=INVEST_2,13,IF($K41=INVEST_3,18,IF($K41=INVEST_4,23,0)))),FALSE),
"")</f>
        <v/>
      </c>
      <c r="BW41" s="34" t="str">
        <f ca="1">IFERROR(VLOOKUP(BW$6,Settings!$J$38:$AJ$52,
IF($K41=INVEST_1,8,IF($K41=INVEST_2,13,IF($K41=INVEST_3,18,IF($K41=INVEST_4,23,0)))),FALSE),
"")</f>
        <v/>
      </c>
      <c r="BX41" s="32" t="str">
        <f ca="1">IFERROR(VLOOKUP(BX$6,Settings!$J$38:$AJ$52,
IF($K41=INVEST_1,8,IF($K41=INVEST_2,13,IF($K41=INVEST_3,18,IF($K41=INVEST_4,23,0)))),FALSE),
"")</f>
        <v/>
      </c>
      <c r="BY41" s="32" t="str">
        <f ca="1">IFERROR(VLOOKUP(BY$6,Settings!$J$38:$AJ$52,
IF($K41=INVEST_1,8,IF($K41=INVEST_2,13,IF($K41=INVEST_3,18,IF($K41=INVEST_4,23,0)))),FALSE),
"")</f>
        <v/>
      </c>
      <c r="BZ41" s="32" t="str">
        <f ca="1">IFERROR(VLOOKUP(BZ$6,Settings!$J$38:$AJ$52,
IF($K41=INVEST_1,8,IF($K41=INVEST_2,13,IF($K41=INVEST_3,18,IF($K41=INVEST_4,23,0)))),FALSE),
"")</f>
        <v/>
      </c>
      <c r="CA41" s="32" t="str">
        <f ca="1">IFERROR(VLOOKUP(CA$6,Settings!$J$38:$AJ$52,
IF($K41=INVEST_1,8,IF($K41=INVEST_2,13,IF($K41=INVEST_3,18,IF($K41=INVEST_4,23,0)))),FALSE),
"")</f>
        <v/>
      </c>
      <c r="CB41" s="32" t="str">
        <f ca="1">IFERROR(VLOOKUP(CB$6,Settings!$J$38:$AJ$52,
IF($K41=INVEST_1,8,IF($K41=INVEST_2,13,IF($K41=INVEST_3,18,IF($K41=INVEST_4,23,0)))),FALSE),
"")</f>
        <v/>
      </c>
      <c r="CC41" s="32" t="str">
        <f ca="1">IFERROR(VLOOKUP(CC$6,Settings!$J$38:$AJ$52,
IF($K41=INVEST_1,8,IF($K41=INVEST_2,13,IF($K41=INVEST_3,18,IF($K41=INVEST_4,23,0)))),FALSE),
"")</f>
        <v/>
      </c>
      <c r="CD41" s="32" t="str">
        <f ca="1">IFERROR(VLOOKUP(CD$6,Settings!$J$38:$AJ$52,
IF($K41=INVEST_1,8,IF($K41=INVEST_2,13,IF($K41=INVEST_3,18,IF($K41=INVEST_4,23,0)))),FALSE),
"")</f>
        <v/>
      </c>
      <c r="CE41" s="32" t="str">
        <f ca="1">IFERROR(VLOOKUP(CE$6,Settings!$J$38:$AJ$52,
IF($K41=INVEST_1,8,IF($K41=INVEST_2,13,IF($K41=INVEST_3,18,IF($K41=INVEST_4,23,0)))),FALSE),
"")</f>
        <v/>
      </c>
      <c r="CF41" s="32" t="str">
        <f ca="1">IFERROR(VLOOKUP(CF$6,Settings!$J$38:$AJ$52,
IF($K41=INVEST_1,8,IF($K41=INVEST_2,13,IF($K41=INVEST_3,18,IF($K41=INVEST_4,23,0)))),FALSE),
"")</f>
        <v/>
      </c>
      <c r="CG41" s="32" t="str">
        <f ca="1">IFERROR(VLOOKUP(CG$6,Settings!$J$38:$AJ$52,
IF($K41=INVEST_1,8,IF($K41=INVEST_2,13,IF($K41=INVEST_3,18,IF($K41=INVEST_4,23,0)))),FALSE),
"")</f>
        <v/>
      </c>
      <c r="CH41" s="32" t="str">
        <f ca="1">IFERROR(VLOOKUP(CH$6,Settings!$J$38:$AJ$52,
IF($K41=INVEST_1,8,IF($K41=INVEST_2,13,IF($K41=INVEST_3,18,IF($K41=INVEST_4,23,0)))),FALSE),
"")</f>
        <v/>
      </c>
      <c r="CI41" s="32" t="str">
        <f ca="1">IFERROR(VLOOKUP(CI$6,Settings!$J$38:$AJ$52,
IF($K41=INVEST_1,8,IF($K41=INVEST_2,13,IF($K41=INVEST_3,18,IF($K41=INVEST_4,23,0)))),FALSE),
"")</f>
        <v/>
      </c>
      <c r="CJ41" s="32" t="str">
        <f ca="1">IFERROR(VLOOKUP(CJ$6,Settings!$J$38:$AJ$52,
IF($K41=INVEST_1,8,IF($K41=INVEST_2,13,IF($K41=INVEST_3,18,IF($K41=INVEST_4,23,0)))),FALSE),
"")</f>
        <v/>
      </c>
      <c r="CK41" s="32" t="str">
        <f ca="1">IFERROR(VLOOKUP(CK$6,Settings!$J$38:$AJ$52,
IF($K41=INVEST_1,8,IF($K41=INVEST_2,13,IF($K41=INVEST_3,18,IF($K41=INVEST_4,23,0)))),FALSE),
"")</f>
        <v/>
      </c>
    </row>
    <row r="42" spans="1:89" s="2" customFormat="1">
      <c r="A42" s="15" t="str">
        <f>IF($BC42="Y","ProjY"&amp;COUNTIF($BC$8:$BC42,"Y"),"")</f>
        <v/>
      </c>
      <c r="B42" s="1"/>
      <c r="C42" s="56">
        <v>36</v>
      </c>
      <c r="D42" s="114"/>
      <c r="E42" s="114"/>
      <c r="F42" s="114"/>
      <c r="G42" s="114"/>
      <c r="H42" s="114"/>
      <c r="I42" s="114"/>
      <c r="J42" s="114"/>
      <c r="K42" s="110"/>
      <c r="L42" s="110"/>
      <c r="M42" s="110"/>
      <c r="N42" s="110"/>
      <c r="O42" s="110"/>
      <c r="P42" s="115"/>
      <c r="Q42" s="115"/>
      <c r="R42" s="115"/>
      <c r="S42" s="111"/>
      <c r="T42" s="112"/>
      <c r="U42" s="113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58"/>
      <c r="AK42" s="59">
        <f t="shared" ca="1" si="5"/>
        <v>0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59">
        <f t="shared" ca="1" si="6"/>
        <v>0</v>
      </c>
      <c r="BB42" s="39">
        <f t="shared" ca="1" si="7"/>
        <v>0</v>
      </c>
      <c r="BC42" s="55" t="s">
        <v>23</v>
      </c>
      <c r="BD42" s="1"/>
      <c r="BG42" s="32" t="str">
        <f ca="1">IFERROR(VLOOKUP(BG$6,Settings!$J$18:$AJ$32,
IF($K42=INVEST_1,8,IF($K42=INVEST_2,13,IF($K42=INVEST_3,18,IF($K42=INVEST_4,23,0)))),FALSE),
"")</f>
        <v/>
      </c>
      <c r="BH42" s="32" t="str">
        <f ca="1">IFERROR(VLOOKUP(BH$6,Settings!$J$18:$AJ$32,
IF($K42=INVEST_1,8,IF($K42=INVEST_2,13,IF($K42=INVEST_3,18,IF($K42=INVEST_4,23,0)))),FALSE),
"")</f>
        <v/>
      </c>
      <c r="BI42" s="32" t="str">
        <f ca="1">IFERROR(VLOOKUP(BI$6,Settings!$J$18:$AJ$32,
IF($K42=INVEST_1,8,IF($K42=INVEST_2,13,IF($K42=INVEST_3,18,IF($K42=INVEST_4,23,0)))),FALSE),
"")</f>
        <v/>
      </c>
      <c r="BJ42" s="32" t="str">
        <f ca="1">IFERROR(VLOOKUP(BJ$6,Settings!$J$18:$AJ$32,
IF($K42=INVEST_1,8,IF($K42=INVEST_2,13,IF($K42=INVEST_3,18,IF($K42=INVEST_4,23,0)))),FALSE),
"")</f>
        <v/>
      </c>
      <c r="BK42" s="32" t="str">
        <f ca="1">IFERROR(VLOOKUP(BK$6,Settings!$J$18:$AJ$32,
IF($K42=INVEST_1,8,IF($K42=INVEST_2,13,IF($K42=INVEST_3,18,IF($K42=INVEST_4,23,0)))),FALSE),
"")</f>
        <v/>
      </c>
      <c r="BL42" s="32" t="str">
        <f ca="1">IFERROR(VLOOKUP(BL$6,Settings!$J$18:$AJ$32,
IF($K42=INVEST_1,8,IF($K42=INVEST_2,13,IF($K42=INVEST_3,18,IF($K42=INVEST_4,23,0)))),FALSE),
"")</f>
        <v/>
      </c>
      <c r="BM42" s="32" t="str">
        <f ca="1">IFERROR(VLOOKUP(BM$6,Settings!$J$18:$AJ$32,
IF($K42=INVEST_1,8,IF($K42=INVEST_2,13,IF($K42=INVEST_3,18,IF($K42=INVEST_4,23,0)))),FALSE),
"")</f>
        <v/>
      </c>
      <c r="BN42" s="32" t="str">
        <f ca="1">IFERROR(VLOOKUP(BN$6,Settings!$J$18:$AJ$32,
IF($K42=INVEST_1,8,IF($K42=INVEST_2,13,IF($K42=INVEST_3,18,IF($K42=INVEST_4,23,0)))),FALSE),
"")</f>
        <v/>
      </c>
      <c r="BO42" s="32" t="str">
        <f ca="1">IFERROR(VLOOKUP(BO$6,Settings!$J$18:$AJ$32,
IF($K42=INVEST_1,8,IF($K42=INVEST_2,13,IF($K42=INVEST_3,18,IF($K42=INVEST_4,23,0)))),FALSE),
"")</f>
        <v/>
      </c>
      <c r="BP42" s="32" t="str">
        <f ca="1">IFERROR(VLOOKUP(BP$6,Settings!$J$18:$AJ$32,
IF($K42=INVEST_1,8,IF($K42=INVEST_2,13,IF($K42=INVEST_3,18,IF($K42=INVEST_4,23,0)))),FALSE),
"")</f>
        <v/>
      </c>
      <c r="BQ42" s="32" t="str">
        <f ca="1">IFERROR(VLOOKUP(BQ$6,Settings!$J$18:$AJ$32,
IF($K42=INVEST_1,8,IF($K42=INVEST_2,13,IF($K42=INVEST_3,18,IF($K42=INVEST_4,23,0)))),FALSE),
"")</f>
        <v/>
      </c>
      <c r="BR42" s="32" t="str">
        <f ca="1">IFERROR(VLOOKUP(BR$6,Settings!$J$18:$AJ$32,
IF($K42=INVEST_1,8,IF($K42=INVEST_2,13,IF($K42=INVEST_3,18,IF($K42=INVEST_4,23,0)))),FALSE),
"")</f>
        <v/>
      </c>
      <c r="BS42" s="32" t="str">
        <f ca="1">IFERROR(VLOOKUP(BS$6,Settings!$J$18:$AJ$32,
IF($K42=INVEST_1,8,IF($K42=INVEST_2,13,IF($K42=INVEST_3,18,IF($K42=INVEST_4,23,0)))),FALSE),
"")</f>
        <v/>
      </c>
      <c r="BT42" s="32" t="str">
        <f ca="1">IFERROR(VLOOKUP(BT$6,Settings!$J$18:$AJ$32,
IF($K42=INVEST_1,8,IF($K42=INVEST_2,13,IF($K42=INVEST_3,18,IF($K42=INVEST_4,23,0)))),FALSE),
"")</f>
        <v/>
      </c>
      <c r="BU42" s="33" t="str">
        <f ca="1">IFERROR(VLOOKUP(BU$6,Settings!$J$18:$AJ$32,
IF($K42=INVEST_1,8,IF($K42=INVEST_2,13,IF($K42=INVEST_3,18,IF($K42=INVEST_4,23,0)))),FALSE),
"")</f>
        <v/>
      </c>
      <c r="BW42" s="34" t="str">
        <f ca="1">IFERROR(VLOOKUP(BW$6,Settings!$J$38:$AJ$52,
IF($K42=INVEST_1,8,IF($K42=INVEST_2,13,IF($K42=INVEST_3,18,IF($K42=INVEST_4,23,0)))),FALSE),
"")</f>
        <v/>
      </c>
      <c r="BX42" s="32" t="str">
        <f ca="1">IFERROR(VLOOKUP(BX$6,Settings!$J$38:$AJ$52,
IF($K42=INVEST_1,8,IF($K42=INVEST_2,13,IF($K42=INVEST_3,18,IF($K42=INVEST_4,23,0)))),FALSE),
"")</f>
        <v/>
      </c>
      <c r="BY42" s="32" t="str">
        <f ca="1">IFERROR(VLOOKUP(BY$6,Settings!$J$38:$AJ$52,
IF($K42=INVEST_1,8,IF($K42=INVEST_2,13,IF($K42=INVEST_3,18,IF($K42=INVEST_4,23,0)))),FALSE),
"")</f>
        <v/>
      </c>
      <c r="BZ42" s="32" t="str">
        <f ca="1">IFERROR(VLOOKUP(BZ$6,Settings!$J$38:$AJ$52,
IF($K42=INVEST_1,8,IF($K42=INVEST_2,13,IF($K42=INVEST_3,18,IF($K42=INVEST_4,23,0)))),FALSE),
"")</f>
        <v/>
      </c>
      <c r="CA42" s="32" t="str">
        <f ca="1">IFERROR(VLOOKUP(CA$6,Settings!$J$38:$AJ$52,
IF($K42=INVEST_1,8,IF($K42=INVEST_2,13,IF($K42=INVEST_3,18,IF($K42=INVEST_4,23,0)))),FALSE),
"")</f>
        <v/>
      </c>
      <c r="CB42" s="32" t="str">
        <f ca="1">IFERROR(VLOOKUP(CB$6,Settings!$J$38:$AJ$52,
IF($K42=INVEST_1,8,IF($K42=INVEST_2,13,IF($K42=INVEST_3,18,IF($K42=INVEST_4,23,0)))),FALSE),
"")</f>
        <v/>
      </c>
      <c r="CC42" s="32" t="str">
        <f ca="1">IFERROR(VLOOKUP(CC$6,Settings!$J$38:$AJ$52,
IF($K42=INVEST_1,8,IF($K42=INVEST_2,13,IF($K42=INVEST_3,18,IF($K42=INVEST_4,23,0)))),FALSE),
"")</f>
        <v/>
      </c>
      <c r="CD42" s="32" t="str">
        <f ca="1">IFERROR(VLOOKUP(CD$6,Settings!$J$38:$AJ$52,
IF($K42=INVEST_1,8,IF($K42=INVEST_2,13,IF($K42=INVEST_3,18,IF($K42=INVEST_4,23,0)))),FALSE),
"")</f>
        <v/>
      </c>
      <c r="CE42" s="32" t="str">
        <f ca="1">IFERROR(VLOOKUP(CE$6,Settings!$J$38:$AJ$52,
IF($K42=INVEST_1,8,IF($K42=INVEST_2,13,IF($K42=INVEST_3,18,IF($K42=INVEST_4,23,0)))),FALSE),
"")</f>
        <v/>
      </c>
      <c r="CF42" s="32" t="str">
        <f ca="1">IFERROR(VLOOKUP(CF$6,Settings!$J$38:$AJ$52,
IF($K42=INVEST_1,8,IF($K42=INVEST_2,13,IF($K42=INVEST_3,18,IF($K42=INVEST_4,23,0)))),FALSE),
"")</f>
        <v/>
      </c>
      <c r="CG42" s="32" t="str">
        <f ca="1">IFERROR(VLOOKUP(CG$6,Settings!$J$38:$AJ$52,
IF($K42=INVEST_1,8,IF($K42=INVEST_2,13,IF($K42=INVEST_3,18,IF($K42=INVEST_4,23,0)))),FALSE),
"")</f>
        <v/>
      </c>
      <c r="CH42" s="32" t="str">
        <f ca="1">IFERROR(VLOOKUP(CH$6,Settings!$J$38:$AJ$52,
IF($K42=INVEST_1,8,IF($K42=INVEST_2,13,IF($K42=INVEST_3,18,IF($K42=INVEST_4,23,0)))),FALSE),
"")</f>
        <v/>
      </c>
      <c r="CI42" s="32" t="str">
        <f ca="1">IFERROR(VLOOKUP(CI$6,Settings!$J$38:$AJ$52,
IF($K42=INVEST_1,8,IF($K42=INVEST_2,13,IF($K42=INVEST_3,18,IF($K42=INVEST_4,23,0)))),FALSE),
"")</f>
        <v/>
      </c>
      <c r="CJ42" s="32" t="str">
        <f ca="1">IFERROR(VLOOKUP(CJ$6,Settings!$J$38:$AJ$52,
IF($K42=INVEST_1,8,IF($K42=INVEST_2,13,IF($K42=INVEST_3,18,IF($K42=INVEST_4,23,0)))),FALSE),
"")</f>
        <v/>
      </c>
      <c r="CK42" s="32" t="str">
        <f ca="1">IFERROR(VLOOKUP(CK$6,Settings!$J$38:$AJ$52,
IF($K42=INVEST_1,8,IF($K42=INVEST_2,13,IF($K42=INVEST_3,18,IF($K42=INVEST_4,23,0)))),FALSE),
"")</f>
        <v/>
      </c>
    </row>
    <row r="43" spans="1:89" s="2" customFormat="1">
      <c r="A43" s="15" t="str">
        <f>IF($BC43="Y","ProjY"&amp;COUNTIF($BC$8:$BC43,"Y"),"")</f>
        <v/>
      </c>
      <c r="B43" s="1"/>
      <c r="C43" s="56">
        <v>37</v>
      </c>
      <c r="D43" s="114"/>
      <c r="E43" s="114"/>
      <c r="F43" s="114"/>
      <c r="G43" s="114"/>
      <c r="H43" s="114"/>
      <c r="I43" s="114"/>
      <c r="J43" s="114"/>
      <c r="K43" s="110"/>
      <c r="L43" s="110"/>
      <c r="M43" s="110"/>
      <c r="N43" s="110"/>
      <c r="O43" s="110"/>
      <c r="P43" s="115"/>
      <c r="Q43" s="115"/>
      <c r="R43" s="115"/>
      <c r="S43" s="111"/>
      <c r="T43" s="112"/>
      <c r="U43" s="113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58"/>
      <c r="AK43" s="59">
        <f t="shared" ca="1" si="5"/>
        <v>0</v>
      </c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59">
        <f t="shared" ca="1" si="6"/>
        <v>0</v>
      </c>
      <c r="BB43" s="39">
        <f t="shared" ca="1" si="7"/>
        <v>0</v>
      </c>
      <c r="BC43" s="55" t="s">
        <v>23</v>
      </c>
      <c r="BD43" s="1"/>
      <c r="BG43" s="32" t="str">
        <f ca="1">IFERROR(VLOOKUP(BG$6,Settings!$J$18:$AJ$32,
IF($K43=INVEST_1,8,IF($K43=INVEST_2,13,IF($K43=INVEST_3,18,IF($K43=INVEST_4,23,0)))),FALSE),
"")</f>
        <v/>
      </c>
      <c r="BH43" s="32" t="str">
        <f ca="1">IFERROR(VLOOKUP(BH$6,Settings!$J$18:$AJ$32,
IF($K43=INVEST_1,8,IF($K43=INVEST_2,13,IF($K43=INVEST_3,18,IF($K43=INVEST_4,23,0)))),FALSE),
"")</f>
        <v/>
      </c>
      <c r="BI43" s="32" t="str">
        <f ca="1">IFERROR(VLOOKUP(BI$6,Settings!$J$18:$AJ$32,
IF($K43=INVEST_1,8,IF($K43=INVEST_2,13,IF($K43=INVEST_3,18,IF($K43=INVEST_4,23,0)))),FALSE),
"")</f>
        <v/>
      </c>
      <c r="BJ43" s="32" t="str">
        <f ca="1">IFERROR(VLOOKUP(BJ$6,Settings!$J$18:$AJ$32,
IF($K43=INVEST_1,8,IF($K43=INVEST_2,13,IF($K43=INVEST_3,18,IF($K43=INVEST_4,23,0)))),FALSE),
"")</f>
        <v/>
      </c>
      <c r="BK43" s="32" t="str">
        <f ca="1">IFERROR(VLOOKUP(BK$6,Settings!$J$18:$AJ$32,
IF($K43=INVEST_1,8,IF($K43=INVEST_2,13,IF($K43=INVEST_3,18,IF($K43=INVEST_4,23,0)))),FALSE),
"")</f>
        <v/>
      </c>
      <c r="BL43" s="32" t="str">
        <f ca="1">IFERROR(VLOOKUP(BL$6,Settings!$J$18:$AJ$32,
IF($K43=INVEST_1,8,IF($K43=INVEST_2,13,IF($K43=INVEST_3,18,IF($K43=INVEST_4,23,0)))),FALSE),
"")</f>
        <v/>
      </c>
      <c r="BM43" s="32" t="str">
        <f ca="1">IFERROR(VLOOKUP(BM$6,Settings!$J$18:$AJ$32,
IF($K43=INVEST_1,8,IF($K43=INVEST_2,13,IF($K43=INVEST_3,18,IF($K43=INVEST_4,23,0)))),FALSE),
"")</f>
        <v/>
      </c>
      <c r="BN43" s="32" t="str">
        <f ca="1">IFERROR(VLOOKUP(BN$6,Settings!$J$18:$AJ$32,
IF($K43=INVEST_1,8,IF($K43=INVEST_2,13,IF($K43=INVEST_3,18,IF($K43=INVEST_4,23,0)))),FALSE),
"")</f>
        <v/>
      </c>
      <c r="BO43" s="32" t="str">
        <f ca="1">IFERROR(VLOOKUP(BO$6,Settings!$J$18:$AJ$32,
IF($K43=INVEST_1,8,IF($K43=INVEST_2,13,IF($K43=INVEST_3,18,IF($K43=INVEST_4,23,0)))),FALSE),
"")</f>
        <v/>
      </c>
      <c r="BP43" s="32" t="str">
        <f ca="1">IFERROR(VLOOKUP(BP$6,Settings!$J$18:$AJ$32,
IF($K43=INVEST_1,8,IF($K43=INVEST_2,13,IF($K43=INVEST_3,18,IF($K43=INVEST_4,23,0)))),FALSE),
"")</f>
        <v/>
      </c>
      <c r="BQ43" s="32" t="str">
        <f ca="1">IFERROR(VLOOKUP(BQ$6,Settings!$J$18:$AJ$32,
IF($K43=INVEST_1,8,IF($K43=INVEST_2,13,IF($K43=INVEST_3,18,IF($K43=INVEST_4,23,0)))),FALSE),
"")</f>
        <v/>
      </c>
      <c r="BR43" s="32" t="str">
        <f ca="1">IFERROR(VLOOKUP(BR$6,Settings!$J$18:$AJ$32,
IF($K43=INVEST_1,8,IF($K43=INVEST_2,13,IF($K43=INVEST_3,18,IF($K43=INVEST_4,23,0)))),FALSE),
"")</f>
        <v/>
      </c>
      <c r="BS43" s="32" t="str">
        <f ca="1">IFERROR(VLOOKUP(BS$6,Settings!$J$18:$AJ$32,
IF($K43=INVEST_1,8,IF($K43=INVEST_2,13,IF($K43=INVEST_3,18,IF($K43=INVEST_4,23,0)))),FALSE),
"")</f>
        <v/>
      </c>
      <c r="BT43" s="32" t="str">
        <f ca="1">IFERROR(VLOOKUP(BT$6,Settings!$J$18:$AJ$32,
IF($K43=INVEST_1,8,IF($K43=INVEST_2,13,IF($K43=INVEST_3,18,IF($K43=INVEST_4,23,0)))),FALSE),
"")</f>
        <v/>
      </c>
      <c r="BU43" s="33" t="str">
        <f ca="1">IFERROR(VLOOKUP(BU$6,Settings!$J$18:$AJ$32,
IF($K43=INVEST_1,8,IF($K43=INVEST_2,13,IF($K43=INVEST_3,18,IF($K43=INVEST_4,23,0)))),FALSE),
"")</f>
        <v/>
      </c>
      <c r="BW43" s="34" t="str">
        <f ca="1">IFERROR(VLOOKUP(BW$6,Settings!$J$38:$AJ$52,
IF($K43=INVEST_1,8,IF($K43=INVEST_2,13,IF($K43=INVEST_3,18,IF($K43=INVEST_4,23,0)))),FALSE),
"")</f>
        <v/>
      </c>
      <c r="BX43" s="32" t="str">
        <f ca="1">IFERROR(VLOOKUP(BX$6,Settings!$J$38:$AJ$52,
IF($K43=INVEST_1,8,IF($K43=INVEST_2,13,IF($K43=INVEST_3,18,IF($K43=INVEST_4,23,0)))),FALSE),
"")</f>
        <v/>
      </c>
      <c r="BY43" s="32" t="str">
        <f ca="1">IFERROR(VLOOKUP(BY$6,Settings!$J$38:$AJ$52,
IF($K43=INVEST_1,8,IF($K43=INVEST_2,13,IF($K43=INVEST_3,18,IF($K43=INVEST_4,23,0)))),FALSE),
"")</f>
        <v/>
      </c>
      <c r="BZ43" s="32" t="str">
        <f ca="1">IFERROR(VLOOKUP(BZ$6,Settings!$J$38:$AJ$52,
IF($K43=INVEST_1,8,IF($K43=INVEST_2,13,IF($K43=INVEST_3,18,IF($K43=INVEST_4,23,0)))),FALSE),
"")</f>
        <v/>
      </c>
      <c r="CA43" s="32" t="str">
        <f ca="1">IFERROR(VLOOKUP(CA$6,Settings!$J$38:$AJ$52,
IF($K43=INVEST_1,8,IF($K43=INVEST_2,13,IF($K43=INVEST_3,18,IF($K43=INVEST_4,23,0)))),FALSE),
"")</f>
        <v/>
      </c>
      <c r="CB43" s="32" t="str">
        <f ca="1">IFERROR(VLOOKUP(CB$6,Settings!$J$38:$AJ$52,
IF($K43=INVEST_1,8,IF($K43=INVEST_2,13,IF($K43=INVEST_3,18,IF($K43=INVEST_4,23,0)))),FALSE),
"")</f>
        <v/>
      </c>
      <c r="CC43" s="32" t="str">
        <f ca="1">IFERROR(VLOOKUP(CC$6,Settings!$J$38:$AJ$52,
IF($K43=INVEST_1,8,IF($K43=INVEST_2,13,IF($K43=INVEST_3,18,IF($K43=INVEST_4,23,0)))),FALSE),
"")</f>
        <v/>
      </c>
      <c r="CD43" s="32" t="str">
        <f ca="1">IFERROR(VLOOKUP(CD$6,Settings!$J$38:$AJ$52,
IF($K43=INVEST_1,8,IF($K43=INVEST_2,13,IF($K43=INVEST_3,18,IF($K43=INVEST_4,23,0)))),FALSE),
"")</f>
        <v/>
      </c>
      <c r="CE43" s="32" t="str">
        <f ca="1">IFERROR(VLOOKUP(CE$6,Settings!$J$38:$AJ$52,
IF($K43=INVEST_1,8,IF($K43=INVEST_2,13,IF($K43=INVEST_3,18,IF($K43=INVEST_4,23,0)))),FALSE),
"")</f>
        <v/>
      </c>
      <c r="CF43" s="32" t="str">
        <f ca="1">IFERROR(VLOOKUP(CF$6,Settings!$J$38:$AJ$52,
IF($K43=INVEST_1,8,IF($K43=INVEST_2,13,IF($K43=INVEST_3,18,IF($K43=INVEST_4,23,0)))),FALSE),
"")</f>
        <v/>
      </c>
      <c r="CG43" s="32" t="str">
        <f ca="1">IFERROR(VLOOKUP(CG$6,Settings!$J$38:$AJ$52,
IF($K43=INVEST_1,8,IF($K43=INVEST_2,13,IF($K43=INVEST_3,18,IF($K43=INVEST_4,23,0)))),FALSE),
"")</f>
        <v/>
      </c>
      <c r="CH43" s="32" t="str">
        <f ca="1">IFERROR(VLOOKUP(CH$6,Settings!$J$38:$AJ$52,
IF($K43=INVEST_1,8,IF($K43=INVEST_2,13,IF($K43=INVEST_3,18,IF($K43=INVEST_4,23,0)))),FALSE),
"")</f>
        <v/>
      </c>
      <c r="CI43" s="32" t="str">
        <f ca="1">IFERROR(VLOOKUP(CI$6,Settings!$J$38:$AJ$52,
IF($K43=INVEST_1,8,IF($K43=INVEST_2,13,IF($K43=INVEST_3,18,IF($K43=INVEST_4,23,0)))),FALSE),
"")</f>
        <v/>
      </c>
      <c r="CJ43" s="32" t="str">
        <f ca="1">IFERROR(VLOOKUP(CJ$6,Settings!$J$38:$AJ$52,
IF($K43=INVEST_1,8,IF($K43=INVEST_2,13,IF($K43=INVEST_3,18,IF($K43=INVEST_4,23,0)))),FALSE),
"")</f>
        <v/>
      </c>
      <c r="CK43" s="32" t="str">
        <f ca="1">IFERROR(VLOOKUP(CK$6,Settings!$J$38:$AJ$52,
IF($K43=INVEST_1,8,IF($K43=INVEST_2,13,IF($K43=INVEST_3,18,IF($K43=INVEST_4,23,0)))),FALSE),
"")</f>
        <v/>
      </c>
    </row>
    <row r="44" spans="1:89" s="2" customFormat="1">
      <c r="A44" s="15" t="str">
        <f>IF($BC44="Y","ProjY"&amp;COUNTIF($BC$8:$BC44,"Y"),"")</f>
        <v/>
      </c>
      <c r="B44" s="1"/>
      <c r="C44" s="56">
        <v>38</v>
      </c>
      <c r="D44" s="114"/>
      <c r="E44" s="114"/>
      <c r="F44" s="114"/>
      <c r="G44" s="114"/>
      <c r="H44" s="114"/>
      <c r="I44" s="114"/>
      <c r="J44" s="114"/>
      <c r="K44" s="110"/>
      <c r="L44" s="110"/>
      <c r="M44" s="110"/>
      <c r="N44" s="110"/>
      <c r="O44" s="110"/>
      <c r="P44" s="115"/>
      <c r="Q44" s="115"/>
      <c r="R44" s="115"/>
      <c r="S44" s="111"/>
      <c r="T44" s="112"/>
      <c r="U44" s="113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58"/>
      <c r="AK44" s="59">
        <f t="shared" ca="1" si="5"/>
        <v>0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59">
        <f t="shared" ca="1" si="6"/>
        <v>0</v>
      </c>
      <c r="BB44" s="39">
        <f t="shared" ca="1" si="7"/>
        <v>0</v>
      </c>
      <c r="BC44" s="55" t="s">
        <v>23</v>
      </c>
      <c r="BD44" s="1"/>
      <c r="BG44" s="32" t="str">
        <f ca="1">IFERROR(VLOOKUP(BG$6,Settings!$J$18:$AJ$32,
IF($K44=INVEST_1,8,IF($K44=INVEST_2,13,IF($K44=INVEST_3,18,IF($K44=INVEST_4,23,0)))),FALSE),
"")</f>
        <v/>
      </c>
      <c r="BH44" s="32" t="str">
        <f ca="1">IFERROR(VLOOKUP(BH$6,Settings!$J$18:$AJ$32,
IF($K44=INVEST_1,8,IF($K44=INVEST_2,13,IF($K44=INVEST_3,18,IF($K44=INVEST_4,23,0)))),FALSE),
"")</f>
        <v/>
      </c>
      <c r="BI44" s="32" t="str">
        <f ca="1">IFERROR(VLOOKUP(BI$6,Settings!$J$18:$AJ$32,
IF($K44=INVEST_1,8,IF($K44=INVEST_2,13,IF($K44=INVEST_3,18,IF($K44=INVEST_4,23,0)))),FALSE),
"")</f>
        <v/>
      </c>
      <c r="BJ44" s="32" t="str">
        <f ca="1">IFERROR(VLOOKUP(BJ$6,Settings!$J$18:$AJ$32,
IF($K44=INVEST_1,8,IF($K44=INVEST_2,13,IF($K44=INVEST_3,18,IF($K44=INVEST_4,23,0)))),FALSE),
"")</f>
        <v/>
      </c>
      <c r="BK44" s="32" t="str">
        <f ca="1">IFERROR(VLOOKUP(BK$6,Settings!$J$18:$AJ$32,
IF($K44=INVEST_1,8,IF($K44=INVEST_2,13,IF($K44=INVEST_3,18,IF($K44=INVEST_4,23,0)))),FALSE),
"")</f>
        <v/>
      </c>
      <c r="BL44" s="32" t="str">
        <f ca="1">IFERROR(VLOOKUP(BL$6,Settings!$J$18:$AJ$32,
IF($K44=INVEST_1,8,IF($K44=INVEST_2,13,IF($K44=INVEST_3,18,IF($K44=INVEST_4,23,0)))),FALSE),
"")</f>
        <v/>
      </c>
      <c r="BM44" s="32" t="str">
        <f ca="1">IFERROR(VLOOKUP(BM$6,Settings!$J$18:$AJ$32,
IF($K44=INVEST_1,8,IF($K44=INVEST_2,13,IF($K44=INVEST_3,18,IF($K44=INVEST_4,23,0)))),FALSE),
"")</f>
        <v/>
      </c>
      <c r="BN44" s="32" t="str">
        <f ca="1">IFERROR(VLOOKUP(BN$6,Settings!$J$18:$AJ$32,
IF($K44=INVEST_1,8,IF($K44=INVEST_2,13,IF($K44=INVEST_3,18,IF($K44=INVEST_4,23,0)))),FALSE),
"")</f>
        <v/>
      </c>
      <c r="BO44" s="32" t="str">
        <f ca="1">IFERROR(VLOOKUP(BO$6,Settings!$J$18:$AJ$32,
IF($K44=INVEST_1,8,IF($K44=INVEST_2,13,IF($K44=INVEST_3,18,IF($K44=INVEST_4,23,0)))),FALSE),
"")</f>
        <v/>
      </c>
      <c r="BP44" s="32" t="str">
        <f ca="1">IFERROR(VLOOKUP(BP$6,Settings!$J$18:$AJ$32,
IF($K44=INVEST_1,8,IF($K44=INVEST_2,13,IF($K44=INVEST_3,18,IF($K44=INVEST_4,23,0)))),FALSE),
"")</f>
        <v/>
      </c>
      <c r="BQ44" s="32" t="str">
        <f ca="1">IFERROR(VLOOKUP(BQ$6,Settings!$J$18:$AJ$32,
IF($K44=INVEST_1,8,IF($K44=INVEST_2,13,IF($K44=INVEST_3,18,IF($K44=INVEST_4,23,0)))),FALSE),
"")</f>
        <v/>
      </c>
      <c r="BR44" s="32" t="str">
        <f ca="1">IFERROR(VLOOKUP(BR$6,Settings!$J$18:$AJ$32,
IF($K44=INVEST_1,8,IF($K44=INVEST_2,13,IF($K44=INVEST_3,18,IF($K44=INVEST_4,23,0)))),FALSE),
"")</f>
        <v/>
      </c>
      <c r="BS44" s="32" t="str">
        <f ca="1">IFERROR(VLOOKUP(BS$6,Settings!$J$18:$AJ$32,
IF($K44=INVEST_1,8,IF($K44=INVEST_2,13,IF($K44=INVEST_3,18,IF($K44=INVEST_4,23,0)))),FALSE),
"")</f>
        <v/>
      </c>
      <c r="BT44" s="32" t="str">
        <f ca="1">IFERROR(VLOOKUP(BT$6,Settings!$J$18:$AJ$32,
IF($K44=INVEST_1,8,IF($K44=INVEST_2,13,IF($K44=INVEST_3,18,IF($K44=INVEST_4,23,0)))),FALSE),
"")</f>
        <v/>
      </c>
      <c r="BU44" s="33" t="str">
        <f ca="1">IFERROR(VLOOKUP(BU$6,Settings!$J$18:$AJ$32,
IF($K44=INVEST_1,8,IF($K44=INVEST_2,13,IF($K44=INVEST_3,18,IF($K44=INVEST_4,23,0)))),FALSE),
"")</f>
        <v/>
      </c>
      <c r="BW44" s="34" t="str">
        <f ca="1">IFERROR(VLOOKUP(BW$6,Settings!$J$38:$AJ$52,
IF($K44=INVEST_1,8,IF($K44=INVEST_2,13,IF($K44=INVEST_3,18,IF($K44=INVEST_4,23,0)))),FALSE),
"")</f>
        <v/>
      </c>
      <c r="BX44" s="32" t="str">
        <f ca="1">IFERROR(VLOOKUP(BX$6,Settings!$J$38:$AJ$52,
IF($K44=INVEST_1,8,IF($K44=INVEST_2,13,IF($K44=INVEST_3,18,IF($K44=INVEST_4,23,0)))),FALSE),
"")</f>
        <v/>
      </c>
      <c r="BY44" s="32" t="str">
        <f ca="1">IFERROR(VLOOKUP(BY$6,Settings!$J$38:$AJ$52,
IF($K44=INVEST_1,8,IF($K44=INVEST_2,13,IF($K44=INVEST_3,18,IF($K44=INVEST_4,23,0)))),FALSE),
"")</f>
        <v/>
      </c>
      <c r="BZ44" s="32" t="str">
        <f ca="1">IFERROR(VLOOKUP(BZ$6,Settings!$J$38:$AJ$52,
IF($K44=INVEST_1,8,IF($K44=INVEST_2,13,IF($K44=INVEST_3,18,IF($K44=INVEST_4,23,0)))),FALSE),
"")</f>
        <v/>
      </c>
      <c r="CA44" s="32" t="str">
        <f ca="1">IFERROR(VLOOKUP(CA$6,Settings!$J$38:$AJ$52,
IF($K44=INVEST_1,8,IF($K44=INVEST_2,13,IF($K44=INVEST_3,18,IF($K44=INVEST_4,23,0)))),FALSE),
"")</f>
        <v/>
      </c>
      <c r="CB44" s="32" t="str">
        <f ca="1">IFERROR(VLOOKUP(CB$6,Settings!$J$38:$AJ$52,
IF($K44=INVEST_1,8,IF($K44=INVEST_2,13,IF($K44=INVEST_3,18,IF($K44=INVEST_4,23,0)))),FALSE),
"")</f>
        <v/>
      </c>
      <c r="CC44" s="32" t="str">
        <f ca="1">IFERROR(VLOOKUP(CC$6,Settings!$J$38:$AJ$52,
IF($K44=INVEST_1,8,IF($K44=INVEST_2,13,IF($K44=INVEST_3,18,IF($K44=INVEST_4,23,0)))),FALSE),
"")</f>
        <v/>
      </c>
      <c r="CD44" s="32" t="str">
        <f ca="1">IFERROR(VLOOKUP(CD$6,Settings!$J$38:$AJ$52,
IF($K44=INVEST_1,8,IF($K44=INVEST_2,13,IF($K44=INVEST_3,18,IF($K44=INVEST_4,23,0)))),FALSE),
"")</f>
        <v/>
      </c>
      <c r="CE44" s="32" t="str">
        <f ca="1">IFERROR(VLOOKUP(CE$6,Settings!$J$38:$AJ$52,
IF($K44=INVEST_1,8,IF($K44=INVEST_2,13,IF($K44=INVEST_3,18,IF($K44=INVEST_4,23,0)))),FALSE),
"")</f>
        <v/>
      </c>
      <c r="CF44" s="32" t="str">
        <f ca="1">IFERROR(VLOOKUP(CF$6,Settings!$J$38:$AJ$52,
IF($K44=INVEST_1,8,IF($K44=INVEST_2,13,IF($K44=INVEST_3,18,IF($K44=INVEST_4,23,0)))),FALSE),
"")</f>
        <v/>
      </c>
      <c r="CG44" s="32" t="str">
        <f ca="1">IFERROR(VLOOKUP(CG$6,Settings!$J$38:$AJ$52,
IF($K44=INVEST_1,8,IF($K44=INVEST_2,13,IF($K44=INVEST_3,18,IF($K44=INVEST_4,23,0)))),FALSE),
"")</f>
        <v/>
      </c>
      <c r="CH44" s="32" t="str">
        <f ca="1">IFERROR(VLOOKUP(CH$6,Settings!$J$38:$AJ$52,
IF($K44=INVEST_1,8,IF($K44=INVEST_2,13,IF($K44=INVEST_3,18,IF($K44=INVEST_4,23,0)))),FALSE),
"")</f>
        <v/>
      </c>
      <c r="CI44" s="32" t="str">
        <f ca="1">IFERROR(VLOOKUP(CI$6,Settings!$J$38:$AJ$52,
IF($K44=INVEST_1,8,IF($K44=INVEST_2,13,IF($K44=INVEST_3,18,IF($K44=INVEST_4,23,0)))),FALSE),
"")</f>
        <v/>
      </c>
      <c r="CJ44" s="32" t="str">
        <f ca="1">IFERROR(VLOOKUP(CJ$6,Settings!$J$38:$AJ$52,
IF($K44=INVEST_1,8,IF($K44=INVEST_2,13,IF($K44=INVEST_3,18,IF($K44=INVEST_4,23,0)))),FALSE),
"")</f>
        <v/>
      </c>
      <c r="CK44" s="32" t="str">
        <f ca="1">IFERROR(VLOOKUP(CK$6,Settings!$J$38:$AJ$52,
IF($K44=INVEST_1,8,IF($K44=INVEST_2,13,IF($K44=INVEST_3,18,IF($K44=INVEST_4,23,0)))),FALSE),
"")</f>
        <v/>
      </c>
    </row>
    <row r="45" spans="1:89" s="2" customFormat="1">
      <c r="A45" s="15" t="str">
        <f>IF($BC45="Y","ProjY"&amp;COUNTIF($BC$8:$BC45,"Y"),"")</f>
        <v/>
      </c>
      <c r="B45" s="1"/>
      <c r="C45" s="56">
        <v>39</v>
      </c>
      <c r="D45" s="114"/>
      <c r="E45" s="114"/>
      <c r="F45" s="114"/>
      <c r="G45" s="114"/>
      <c r="H45" s="114"/>
      <c r="I45" s="114"/>
      <c r="J45" s="114"/>
      <c r="K45" s="110"/>
      <c r="L45" s="110"/>
      <c r="M45" s="110"/>
      <c r="N45" s="110"/>
      <c r="O45" s="110"/>
      <c r="P45" s="115"/>
      <c r="Q45" s="115"/>
      <c r="R45" s="115"/>
      <c r="S45" s="111"/>
      <c r="T45" s="112"/>
      <c r="U45" s="113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58"/>
      <c r="AK45" s="59">
        <f t="shared" ca="1" si="5"/>
        <v>0</v>
      </c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59">
        <f t="shared" ca="1" si="6"/>
        <v>0</v>
      </c>
      <c r="BB45" s="39">
        <f t="shared" ca="1" si="7"/>
        <v>0</v>
      </c>
      <c r="BC45" s="55" t="s">
        <v>23</v>
      </c>
      <c r="BD45" s="1"/>
      <c r="BG45" s="32" t="str">
        <f ca="1">IFERROR(VLOOKUP(BG$6,Settings!$J$18:$AJ$32,
IF($K45=INVEST_1,8,IF($K45=INVEST_2,13,IF($K45=INVEST_3,18,IF($K45=INVEST_4,23,0)))),FALSE),
"")</f>
        <v/>
      </c>
      <c r="BH45" s="32" t="str">
        <f ca="1">IFERROR(VLOOKUP(BH$6,Settings!$J$18:$AJ$32,
IF($K45=INVEST_1,8,IF($K45=INVEST_2,13,IF($K45=INVEST_3,18,IF($K45=INVEST_4,23,0)))),FALSE),
"")</f>
        <v/>
      </c>
      <c r="BI45" s="32" t="str">
        <f ca="1">IFERROR(VLOOKUP(BI$6,Settings!$J$18:$AJ$32,
IF($K45=INVEST_1,8,IF($K45=INVEST_2,13,IF($K45=INVEST_3,18,IF($K45=INVEST_4,23,0)))),FALSE),
"")</f>
        <v/>
      </c>
      <c r="BJ45" s="32" t="str">
        <f ca="1">IFERROR(VLOOKUP(BJ$6,Settings!$J$18:$AJ$32,
IF($K45=INVEST_1,8,IF($K45=INVEST_2,13,IF($K45=INVEST_3,18,IF($K45=INVEST_4,23,0)))),FALSE),
"")</f>
        <v/>
      </c>
      <c r="BK45" s="32" t="str">
        <f ca="1">IFERROR(VLOOKUP(BK$6,Settings!$J$18:$AJ$32,
IF($K45=INVEST_1,8,IF($K45=INVEST_2,13,IF($K45=INVEST_3,18,IF($K45=INVEST_4,23,0)))),FALSE),
"")</f>
        <v/>
      </c>
      <c r="BL45" s="32" t="str">
        <f ca="1">IFERROR(VLOOKUP(BL$6,Settings!$J$18:$AJ$32,
IF($K45=INVEST_1,8,IF($K45=INVEST_2,13,IF($K45=INVEST_3,18,IF($K45=INVEST_4,23,0)))),FALSE),
"")</f>
        <v/>
      </c>
      <c r="BM45" s="32" t="str">
        <f ca="1">IFERROR(VLOOKUP(BM$6,Settings!$J$18:$AJ$32,
IF($K45=INVEST_1,8,IF($K45=INVEST_2,13,IF($K45=INVEST_3,18,IF($K45=INVEST_4,23,0)))),FALSE),
"")</f>
        <v/>
      </c>
      <c r="BN45" s="32" t="str">
        <f ca="1">IFERROR(VLOOKUP(BN$6,Settings!$J$18:$AJ$32,
IF($K45=INVEST_1,8,IF($K45=INVEST_2,13,IF($K45=INVEST_3,18,IF($K45=INVEST_4,23,0)))),FALSE),
"")</f>
        <v/>
      </c>
      <c r="BO45" s="32" t="str">
        <f ca="1">IFERROR(VLOOKUP(BO$6,Settings!$J$18:$AJ$32,
IF($K45=INVEST_1,8,IF($K45=INVEST_2,13,IF($K45=INVEST_3,18,IF($K45=INVEST_4,23,0)))),FALSE),
"")</f>
        <v/>
      </c>
      <c r="BP45" s="32" t="str">
        <f ca="1">IFERROR(VLOOKUP(BP$6,Settings!$J$18:$AJ$32,
IF($K45=INVEST_1,8,IF($K45=INVEST_2,13,IF($K45=INVEST_3,18,IF($K45=INVEST_4,23,0)))),FALSE),
"")</f>
        <v/>
      </c>
      <c r="BQ45" s="32" t="str">
        <f ca="1">IFERROR(VLOOKUP(BQ$6,Settings!$J$18:$AJ$32,
IF($K45=INVEST_1,8,IF($K45=INVEST_2,13,IF($K45=INVEST_3,18,IF($K45=INVEST_4,23,0)))),FALSE),
"")</f>
        <v/>
      </c>
      <c r="BR45" s="32" t="str">
        <f ca="1">IFERROR(VLOOKUP(BR$6,Settings!$J$18:$AJ$32,
IF($K45=INVEST_1,8,IF($K45=INVEST_2,13,IF($K45=INVEST_3,18,IF($K45=INVEST_4,23,0)))),FALSE),
"")</f>
        <v/>
      </c>
      <c r="BS45" s="32" t="str">
        <f ca="1">IFERROR(VLOOKUP(BS$6,Settings!$J$18:$AJ$32,
IF($K45=INVEST_1,8,IF($K45=INVEST_2,13,IF($K45=INVEST_3,18,IF($K45=INVEST_4,23,0)))),FALSE),
"")</f>
        <v/>
      </c>
      <c r="BT45" s="32" t="str">
        <f ca="1">IFERROR(VLOOKUP(BT$6,Settings!$J$18:$AJ$32,
IF($K45=INVEST_1,8,IF($K45=INVEST_2,13,IF($K45=INVEST_3,18,IF($K45=INVEST_4,23,0)))),FALSE),
"")</f>
        <v/>
      </c>
      <c r="BU45" s="33" t="str">
        <f ca="1">IFERROR(VLOOKUP(BU$6,Settings!$J$18:$AJ$32,
IF($K45=INVEST_1,8,IF($K45=INVEST_2,13,IF($K45=INVEST_3,18,IF($K45=INVEST_4,23,0)))),FALSE),
"")</f>
        <v/>
      </c>
      <c r="BW45" s="34" t="str">
        <f ca="1">IFERROR(VLOOKUP(BW$6,Settings!$J$38:$AJ$52,
IF($K45=INVEST_1,8,IF($K45=INVEST_2,13,IF($K45=INVEST_3,18,IF($K45=INVEST_4,23,0)))),FALSE),
"")</f>
        <v/>
      </c>
      <c r="BX45" s="32" t="str">
        <f ca="1">IFERROR(VLOOKUP(BX$6,Settings!$J$38:$AJ$52,
IF($K45=INVEST_1,8,IF($K45=INVEST_2,13,IF($K45=INVEST_3,18,IF($K45=INVEST_4,23,0)))),FALSE),
"")</f>
        <v/>
      </c>
      <c r="BY45" s="32" t="str">
        <f ca="1">IFERROR(VLOOKUP(BY$6,Settings!$J$38:$AJ$52,
IF($K45=INVEST_1,8,IF($K45=INVEST_2,13,IF($K45=INVEST_3,18,IF($K45=INVEST_4,23,0)))),FALSE),
"")</f>
        <v/>
      </c>
      <c r="BZ45" s="32" t="str">
        <f ca="1">IFERROR(VLOOKUP(BZ$6,Settings!$J$38:$AJ$52,
IF($K45=INVEST_1,8,IF($K45=INVEST_2,13,IF($K45=INVEST_3,18,IF($K45=INVEST_4,23,0)))),FALSE),
"")</f>
        <v/>
      </c>
      <c r="CA45" s="32" t="str">
        <f ca="1">IFERROR(VLOOKUP(CA$6,Settings!$J$38:$AJ$52,
IF($K45=INVEST_1,8,IF($K45=INVEST_2,13,IF($K45=INVEST_3,18,IF($K45=INVEST_4,23,0)))),FALSE),
"")</f>
        <v/>
      </c>
      <c r="CB45" s="32" t="str">
        <f ca="1">IFERROR(VLOOKUP(CB$6,Settings!$J$38:$AJ$52,
IF($K45=INVEST_1,8,IF($K45=INVEST_2,13,IF($K45=INVEST_3,18,IF($K45=INVEST_4,23,0)))),FALSE),
"")</f>
        <v/>
      </c>
      <c r="CC45" s="32" t="str">
        <f ca="1">IFERROR(VLOOKUP(CC$6,Settings!$J$38:$AJ$52,
IF($K45=INVEST_1,8,IF($K45=INVEST_2,13,IF($K45=INVEST_3,18,IF($K45=INVEST_4,23,0)))),FALSE),
"")</f>
        <v/>
      </c>
      <c r="CD45" s="32" t="str">
        <f ca="1">IFERROR(VLOOKUP(CD$6,Settings!$J$38:$AJ$52,
IF($K45=INVEST_1,8,IF($K45=INVEST_2,13,IF($K45=INVEST_3,18,IF($K45=INVEST_4,23,0)))),FALSE),
"")</f>
        <v/>
      </c>
      <c r="CE45" s="32" t="str">
        <f ca="1">IFERROR(VLOOKUP(CE$6,Settings!$J$38:$AJ$52,
IF($K45=INVEST_1,8,IF($K45=INVEST_2,13,IF($K45=INVEST_3,18,IF($K45=INVEST_4,23,0)))),FALSE),
"")</f>
        <v/>
      </c>
      <c r="CF45" s="32" t="str">
        <f ca="1">IFERROR(VLOOKUP(CF$6,Settings!$J$38:$AJ$52,
IF($K45=INVEST_1,8,IF($K45=INVEST_2,13,IF($K45=INVEST_3,18,IF($K45=INVEST_4,23,0)))),FALSE),
"")</f>
        <v/>
      </c>
      <c r="CG45" s="32" t="str">
        <f ca="1">IFERROR(VLOOKUP(CG$6,Settings!$J$38:$AJ$52,
IF($K45=INVEST_1,8,IF($K45=INVEST_2,13,IF($K45=INVEST_3,18,IF($K45=INVEST_4,23,0)))),FALSE),
"")</f>
        <v/>
      </c>
      <c r="CH45" s="32" t="str">
        <f ca="1">IFERROR(VLOOKUP(CH$6,Settings!$J$38:$AJ$52,
IF($K45=INVEST_1,8,IF($K45=INVEST_2,13,IF($K45=INVEST_3,18,IF($K45=INVEST_4,23,0)))),FALSE),
"")</f>
        <v/>
      </c>
      <c r="CI45" s="32" t="str">
        <f ca="1">IFERROR(VLOOKUP(CI$6,Settings!$J$38:$AJ$52,
IF($K45=INVEST_1,8,IF($K45=INVEST_2,13,IF($K45=INVEST_3,18,IF($K45=INVEST_4,23,0)))),FALSE),
"")</f>
        <v/>
      </c>
      <c r="CJ45" s="32" t="str">
        <f ca="1">IFERROR(VLOOKUP(CJ$6,Settings!$J$38:$AJ$52,
IF($K45=INVEST_1,8,IF($K45=INVEST_2,13,IF($K45=INVEST_3,18,IF($K45=INVEST_4,23,0)))),FALSE),
"")</f>
        <v/>
      </c>
      <c r="CK45" s="32" t="str">
        <f ca="1">IFERROR(VLOOKUP(CK$6,Settings!$J$38:$AJ$52,
IF($K45=INVEST_1,8,IF($K45=INVEST_2,13,IF($K45=INVEST_3,18,IF($K45=INVEST_4,23,0)))),FALSE),
"")</f>
        <v/>
      </c>
    </row>
    <row r="46" spans="1:89" s="2" customFormat="1">
      <c r="A46" s="15" t="str">
        <f>IF($BC46="Y","ProjY"&amp;COUNTIF($BC$8:$BC46,"Y"),"")</f>
        <v/>
      </c>
      <c r="B46" s="1"/>
      <c r="C46" s="56">
        <v>40</v>
      </c>
      <c r="D46" s="114"/>
      <c r="E46" s="114"/>
      <c r="F46" s="114"/>
      <c r="G46" s="114"/>
      <c r="H46" s="114"/>
      <c r="I46" s="114"/>
      <c r="J46" s="114"/>
      <c r="K46" s="110"/>
      <c r="L46" s="110"/>
      <c r="M46" s="110"/>
      <c r="N46" s="110"/>
      <c r="O46" s="110"/>
      <c r="P46" s="115"/>
      <c r="Q46" s="115"/>
      <c r="R46" s="115"/>
      <c r="S46" s="111"/>
      <c r="T46" s="112"/>
      <c r="U46" s="113"/>
      <c r="V46" s="38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57"/>
      <c r="AK46" s="59">
        <f t="shared" ca="1" si="5"/>
        <v>0</v>
      </c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59">
        <f t="shared" ca="1" si="6"/>
        <v>0</v>
      </c>
      <c r="BB46" s="39">
        <f t="shared" ca="1" si="7"/>
        <v>0</v>
      </c>
      <c r="BC46" s="55" t="s">
        <v>23</v>
      </c>
      <c r="BD46" s="1"/>
      <c r="BG46" s="32" t="str">
        <f ca="1">IFERROR(VLOOKUP(BG$6,Settings!$J$18:$AJ$32,
IF($K46=INVEST_1,8,IF($K46=INVEST_2,13,IF($K46=INVEST_3,18,IF($K46=INVEST_4,23,0)))),FALSE),
"")</f>
        <v/>
      </c>
      <c r="BH46" s="32" t="str">
        <f ca="1">IFERROR(VLOOKUP(BH$6,Settings!$J$18:$AJ$32,
IF($K46=INVEST_1,8,IF($K46=INVEST_2,13,IF($K46=INVEST_3,18,IF($K46=INVEST_4,23,0)))),FALSE),
"")</f>
        <v/>
      </c>
      <c r="BI46" s="32" t="str">
        <f ca="1">IFERROR(VLOOKUP(BI$6,Settings!$J$18:$AJ$32,
IF($K46=INVEST_1,8,IF($K46=INVEST_2,13,IF($K46=INVEST_3,18,IF($K46=INVEST_4,23,0)))),FALSE),
"")</f>
        <v/>
      </c>
      <c r="BJ46" s="32" t="str">
        <f ca="1">IFERROR(VLOOKUP(BJ$6,Settings!$J$18:$AJ$32,
IF($K46=INVEST_1,8,IF($K46=INVEST_2,13,IF($K46=INVEST_3,18,IF($K46=INVEST_4,23,0)))),FALSE),
"")</f>
        <v/>
      </c>
      <c r="BK46" s="32" t="str">
        <f ca="1">IFERROR(VLOOKUP(BK$6,Settings!$J$18:$AJ$32,
IF($K46=INVEST_1,8,IF($K46=INVEST_2,13,IF($K46=INVEST_3,18,IF($K46=INVEST_4,23,0)))),FALSE),
"")</f>
        <v/>
      </c>
      <c r="BL46" s="32" t="str">
        <f ca="1">IFERROR(VLOOKUP(BL$6,Settings!$J$18:$AJ$32,
IF($K46=INVEST_1,8,IF($K46=INVEST_2,13,IF($K46=INVEST_3,18,IF($K46=INVEST_4,23,0)))),FALSE),
"")</f>
        <v/>
      </c>
      <c r="BM46" s="32" t="str">
        <f ca="1">IFERROR(VLOOKUP(BM$6,Settings!$J$18:$AJ$32,
IF($K46=INVEST_1,8,IF($K46=INVEST_2,13,IF($K46=INVEST_3,18,IF($K46=INVEST_4,23,0)))),FALSE),
"")</f>
        <v/>
      </c>
      <c r="BN46" s="32" t="str">
        <f ca="1">IFERROR(VLOOKUP(BN$6,Settings!$J$18:$AJ$32,
IF($K46=INVEST_1,8,IF($K46=INVEST_2,13,IF($K46=INVEST_3,18,IF($K46=INVEST_4,23,0)))),FALSE),
"")</f>
        <v/>
      </c>
      <c r="BO46" s="32" t="str">
        <f ca="1">IFERROR(VLOOKUP(BO$6,Settings!$J$18:$AJ$32,
IF($K46=INVEST_1,8,IF($K46=INVEST_2,13,IF($K46=INVEST_3,18,IF($K46=INVEST_4,23,0)))),FALSE),
"")</f>
        <v/>
      </c>
      <c r="BP46" s="32" t="str">
        <f ca="1">IFERROR(VLOOKUP(BP$6,Settings!$J$18:$AJ$32,
IF($K46=INVEST_1,8,IF($K46=INVEST_2,13,IF($K46=INVEST_3,18,IF($K46=INVEST_4,23,0)))),FALSE),
"")</f>
        <v/>
      </c>
      <c r="BQ46" s="32" t="str">
        <f ca="1">IFERROR(VLOOKUP(BQ$6,Settings!$J$18:$AJ$32,
IF($K46=INVEST_1,8,IF($K46=INVEST_2,13,IF($K46=INVEST_3,18,IF($K46=INVEST_4,23,0)))),FALSE),
"")</f>
        <v/>
      </c>
      <c r="BR46" s="32" t="str">
        <f ca="1">IFERROR(VLOOKUP(BR$6,Settings!$J$18:$AJ$32,
IF($K46=INVEST_1,8,IF($K46=INVEST_2,13,IF($K46=INVEST_3,18,IF($K46=INVEST_4,23,0)))),FALSE),
"")</f>
        <v/>
      </c>
      <c r="BS46" s="32" t="str">
        <f ca="1">IFERROR(VLOOKUP(BS$6,Settings!$J$18:$AJ$32,
IF($K46=INVEST_1,8,IF($K46=INVEST_2,13,IF($K46=INVEST_3,18,IF($K46=INVEST_4,23,0)))),FALSE),
"")</f>
        <v/>
      </c>
      <c r="BT46" s="32" t="str">
        <f ca="1">IFERROR(VLOOKUP(BT$6,Settings!$J$18:$AJ$32,
IF($K46=INVEST_1,8,IF($K46=INVEST_2,13,IF($K46=INVEST_3,18,IF($K46=INVEST_4,23,0)))),FALSE),
"")</f>
        <v/>
      </c>
      <c r="BU46" s="33" t="str">
        <f ca="1">IFERROR(VLOOKUP(BU$6,Settings!$J$18:$AJ$32,
IF($K46=INVEST_1,8,IF($K46=INVEST_2,13,IF($K46=INVEST_3,18,IF($K46=INVEST_4,23,0)))),FALSE),
"")</f>
        <v/>
      </c>
      <c r="BW46" s="34" t="str">
        <f ca="1">IFERROR(VLOOKUP(BW$6,Settings!$J$38:$AJ$52,
IF($K46=INVEST_1,8,IF($K46=INVEST_2,13,IF($K46=INVEST_3,18,IF($K46=INVEST_4,23,0)))),FALSE),
"")</f>
        <v/>
      </c>
      <c r="BX46" s="32" t="str">
        <f ca="1">IFERROR(VLOOKUP(BX$6,Settings!$J$38:$AJ$52,
IF($K46=INVEST_1,8,IF($K46=INVEST_2,13,IF($K46=INVEST_3,18,IF($K46=INVEST_4,23,0)))),FALSE),
"")</f>
        <v/>
      </c>
      <c r="BY46" s="32" t="str">
        <f ca="1">IFERROR(VLOOKUP(BY$6,Settings!$J$38:$AJ$52,
IF($K46=INVEST_1,8,IF($K46=INVEST_2,13,IF($K46=INVEST_3,18,IF($K46=INVEST_4,23,0)))),FALSE),
"")</f>
        <v/>
      </c>
      <c r="BZ46" s="32" t="str">
        <f ca="1">IFERROR(VLOOKUP(BZ$6,Settings!$J$38:$AJ$52,
IF($K46=INVEST_1,8,IF($K46=INVEST_2,13,IF($K46=INVEST_3,18,IF($K46=INVEST_4,23,0)))),FALSE),
"")</f>
        <v/>
      </c>
      <c r="CA46" s="32" t="str">
        <f ca="1">IFERROR(VLOOKUP(CA$6,Settings!$J$38:$AJ$52,
IF($K46=INVEST_1,8,IF($K46=INVEST_2,13,IF($K46=INVEST_3,18,IF($K46=INVEST_4,23,0)))),FALSE),
"")</f>
        <v/>
      </c>
      <c r="CB46" s="32" t="str">
        <f ca="1">IFERROR(VLOOKUP(CB$6,Settings!$J$38:$AJ$52,
IF($K46=INVEST_1,8,IF($K46=INVEST_2,13,IF($K46=INVEST_3,18,IF($K46=INVEST_4,23,0)))),FALSE),
"")</f>
        <v/>
      </c>
      <c r="CC46" s="32" t="str">
        <f ca="1">IFERROR(VLOOKUP(CC$6,Settings!$J$38:$AJ$52,
IF($K46=INVEST_1,8,IF($K46=INVEST_2,13,IF($K46=INVEST_3,18,IF($K46=INVEST_4,23,0)))),FALSE),
"")</f>
        <v/>
      </c>
      <c r="CD46" s="32" t="str">
        <f ca="1">IFERROR(VLOOKUP(CD$6,Settings!$J$38:$AJ$52,
IF($K46=INVEST_1,8,IF($K46=INVEST_2,13,IF($K46=INVEST_3,18,IF($K46=INVEST_4,23,0)))),FALSE),
"")</f>
        <v/>
      </c>
      <c r="CE46" s="32" t="str">
        <f ca="1">IFERROR(VLOOKUP(CE$6,Settings!$J$38:$AJ$52,
IF($K46=INVEST_1,8,IF($K46=INVEST_2,13,IF($K46=INVEST_3,18,IF($K46=INVEST_4,23,0)))),FALSE),
"")</f>
        <v/>
      </c>
      <c r="CF46" s="32" t="str">
        <f ca="1">IFERROR(VLOOKUP(CF$6,Settings!$J$38:$AJ$52,
IF($K46=INVEST_1,8,IF($K46=INVEST_2,13,IF($K46=INVEST_3,18,IF($K46=INVEST_4,23,0)))),FALSE),
"")</f>
        <v/>
      </c>
      <c r="CG46" s="32" t="str">
        <f ca="1">IFERROR(VLOOKUP(CG$6,Settings!$J$38:$AJ$52,
IF($K46=INVEST_1,8,IF($K46=INVEST_2,13,IF($K46=INVEST_3,18,IF($K46=INVEST_4,23,0)))),FALSE),
"")</f>
        <v/>
      </c>
      <c r="CH46" s="32" t="str">
        <f ca="1">IFERROR(VLOOKUP(CH$6,Settings!$J$38:$AJ$52,
IF($K46=INVEST_1,8,IF($K46=INVEST_2,13,IF($K46=INVEST_3,18,IF($K46=INVEST_4,23,0)))),FALSE),
"")</f>
        <v/>
      </c>
      <c r="CI46" s="32" t="str">
        <f ca="1">IFERROR(VLOOKUP(CI$6,Settings!$J$38:$AJ$52,
IF($K46=INVEST_1,8,IF($K46=INVEST_2,13,IF($K46=INVEST_3,18,IF($K46=INVEST_4,23,0)))),FALSE),
"")</f>
        <v/>
      </c>
      <c r="CJ46" s="32" t="str">
        <f ca="1">IFERROR(VLOOKUP(CJ$6,Settings!$J$38:$AJ$52,
IF($K46=INVEST_1,8,IF($K46=INVEST_2,13,IF($K46=INVEST_3,18,IF($K46=INVEST_4,23,0)))),FALSE),
"")</f>
        <v/>
      </c>
      <c r="CK46" s="32" t="str">
        <f ca="1">IFERROR(VLOOKUP(CK$6,Settings!$J$38:$AJ$52,
IF($K46=INVEST_1,8,IF($K46=INVEST_2,13,IF($K46=INVEST_3,18,IF($K46=INVEST_4,23,0)))),FALSE),
"")</f>
        <v/>
      </c>
    </row>
    <row r="47" spans="1:89" s="2" customFormat="1">
      <c r="A47" s="15" t="str">
        <f>IF($BC47="Y","ProjY"&amp;COUNTIF($BC$8:$BC47,"Y"),"")</f>
        <v/>
      </c>
      <c r="B47" s="1"/>
      <c r="C47" s="56">
        <v>41</v>
      </c>
      <c r="D47" s="114"/>
      <c r="E47" s="114"/>
      <c r="F47" s="114"/>
      <c r="G47" s="114"/>
      <c r="H47" s="114"/>
      <c r="I47" s="114"/>
      <c r="J47" s="114"/>
      <c r="K47" s="110"/>
      <c r="L47" s="110"/>
      <c r="M47" s="110"/>
      <c r="N47" s="110"/>
      <c r="O47" s="110"/>
      <c r="P47" s="115"/>
      <c r="Q47" s="115"/>
      <c r="R47" s="115"/>
      <c r="S47" s="111"/>
      <c r="T47" s="112"/>
      <c r="U47" s="113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58"/>
      <c r="AK47" s="59">
        <f t="shared" ca="1" si="5"/>
        <v>0</v>
      </c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59">
        <f t="shared" ca="1" si="6"/>
        <v>0</v>
      </c>
      <c r="BB47" s="39">
        <f t="shared" ca="1" si="7"/>
        <v>0</v>
      </c>
      <c r="BC47" s="55" t="s">
        <v>23</v>
      </c>
      <c r="BD47" s="1"/>
      <c r="BG47" s="32" t="str">
        <f ca="1">IFERROR(VLOOKUP(BG$6,Settings!$J$18:$AJ$32,
IF($K47=INVEST_1,8,IF($K47=INVEST_2,13,IF($K47=INVEST_3,18,IF($K47=INVEST_4,23,0)))),FALSE),
"")</f>
        <v/>
      </c>
      <c r="BH47" s="32" t="str">
        <f ca="1">IFERROR(VLOOKUP(BH$6,Settings!$J$18:$AJ$32,
IF($K47=INVEST_1,8,IF($K47=INVEST_2,13,IF($K47=INVEST_3,18,IF($K47=INVEST_4,23,0)))),FALSE),
"")</f>
        <v/>
      </c>
      <c r="BI47" s="32" t="str">
        <f ca="1">IFERROR(VLOOKUP(BI$6,Settings!$J$18:$AJ$32,
IF($K47=INVEST_1,8,IF($K47=INVEST_2,13,IF($K47=INVEST_3,18,IF($K47=INVEST_4,23,0)))),FALSE),
"")</f>
        <v/>
      </c>
      <c r="BJ47" s="32" t="str">
        <f ca="1">IFERROR(VLOOKUP(BJ$6,Settings!$J$18:$AJ$32,
IF($K47=INVEST_1,8,IF($K47=INVEST_2,13,IF($K47=INVEST_3,18,IF($K47=INVEST_4,23,0)))),FALSE),
"")</f>
        <v/>
      </c>
      <c r="BK47" s="32" t="str">
        <f ca="1">IFERROR(VLOOKUP(BK$6,Settings!$J$18:$AJ$32,
IF($K47=INVEST_1,8,IF($K47=INVEST_2,13,IF($K47=INVEST_3,18,IF($K47=INVEST_4,23,0)))),FALSE),
"")</f>
        <v/>
      </c>
      <c r="BL47" s="32" t="str">
        <f ca="1">IFERROR(VLOOKUP(BL$6,Settings!$J$18:$AJ$32,
IF($K47=INVEST_1,8,IF($K47=INVEST_2,13,IF($K47=INVEST_3,18,IF($K47=INVEST_4,23,0)))),FALSE),
"")</f>
        <v/>
      </c>
      <c r="BM47" s="32" t="str">
        <f ca="1">IFERROR(VLOOKUP(BM$6,Settings!$J$18:$AJ$32,
IF($K47=INVEST_1,8,IF($K47=INVEST_2,13,IF($K47=INVEST_3,18,IF($K47=INVEST_4,23,0)))),FALSE),
"")</f>
        <v/>
      </c>
      <c r="BN47" s="32" t="str">
        <f ca="1">IFERROR(VLOOKUP(BN$6,Settings!$J$18:$AJ$32,
IF($K47=INVEST_1,8,IF($K47=INVEST_2,13,IF($K47=INVEST_3,18,IF($K47=INVEST_4,23,0)))),FALSE),
"")</f>
        <v/>
      </c>
      <c r="BO47" s="32" t="str">
        <f ca="1">IFERROR(VLOOKUP(BO$6,Settings!$J$18:$AJ$32,
IF($K47=INVEST_1,8,IF($K47=INVEST_2,13,IF($K47=INVEST_3,18,IF($K47=INVEST_4,23,0)))),FALSE),
"")</f>
        <v/>
      </c>
      <c r="BP47" s="32" t="str">
        <f ca="1">IFERROR(VLOOKUP(BP$6,Settings!$J$18:$AJ$32,
IF($K47=INVEST_1,8,IF($K47=INVEST_2,13,IF($K47=INVEST_3,18,IF($K47=INVEST_4,23,0)))),FALSE),
"")</f>
        <v/>
      </c>
      <c r="BQ47" s="32" t="str">
        <f ca="1">IFERROR(VLOOKUP(BQ$6,Settings!$J$18:$AJ$32,
IF($K47=INVEST_1,8,IF($K47=INVEST_2,13,IF($K47=INVEST_3,18,IF($K47=INVEST_4,23,0)))),FALSE),
"")</f>
        <v/>
      </c>
      <c r="BR47" s="32" t="str">
        <f ca="1">IFERROR(VLOOKUP(BR$6,Settings!$J$18:$AJ$32,
IF($K47=INVEST_1,8,IF($K47=INVEST_2,13,IF($K47=INVEST_3,18,IF($K47=INVEST_4,23,0)))),FALSE),
"")</f>
        <v/>
      </c>
      <c r="BS47" s="32" t="str">
        <f ca="1">IFERROR(VLOOKUP(BS$6,Settings!$J$18:$AJ$32,
IF($K47=INVEST_1,8,IF($K47=INVEST_2,13,IF($K47=INVEST_3,18,IF($K47=INVEST_4,23,0)))),FALSE),
"")</f>
        <v/>
      </c>
      <c r="BT47" s="32" t="str">
        <f ca="1">IFERROR(VLOOKUP(BT$6,Settings!$J$18:$AJ$32,
IF($K47=INVEST_1,8,IF($K47=INVEST_2,13,IF($K47=INVEST_3,18,IF($K47=INVEST_4,23,0)))),FALSE),
"")</f>
        <v/>
      </c>
      <c r="BU47" s="33" t="str">
        <f ca="1">IFERROR(VLOOKUP(BU$6,Settings!$J$18:$AJ$32,
IF($K47=INVEST_1,8,IF($K47=INVEST_2,13,IF($K47=INVEST_3,18,IF($K47=INVEST_4,23,0)))),FALSE),
"")</f>
        <v/>
      </c>
      <c r="BW47" s="34" t="str">
        <f ca="1">IFERROR(VLOOKUP(BW$6,Settings!$J$38:$AJ$52,
IF($K47=INVEST_1,8,IF($K47=INVEST_2,13,IF($K47=INVEST_3,18,IF($K47=INVEST_4,23,0)))),FALSE),
"")</f>
        <v/>
      </c>
      <c r="BX47" s="32" t="str">
        <f ca="1">IFERROR(VLOOKUP(BX$6,Settings!$J$38:$AJ$52,
IF($K47=INVEST_1,8,IF($K47=INVEST_2,13,IF($K47=INVEST_3,18,IF($K47=INVEST_4,23,0)))),FALSE),
"")</f>
        <v/>
      </c>
      <c r="BY47" s="32" t="str">
        <f ca="1">IFERROR(VLOOKUP(BY$6,Settings!$J$38:$AJ$52,
IF($K47=INVEST_1,8,IF($K47=INVEST_2,13,IF($K47=INVEST_3,18,IF($K47=INVEST_4,23,0)))),FALSE),
"")</f>
        <v/>
      </c>
      <c r="BZ47" s="32" t="str">
        <f ca="1">IFERROR(VLOOKUP(BZ$6,Settings!$J$38:$AJ$52,
IF($K47=INVEST_1,8,IF($K47=INVEST_2,13,IF($K47=INVEST_3,18,IF($K47=INVEST_4,23,0)))),FALSE),
"")</f>
        <v/>
      </c>
      <c r="CA47" s="32" t="str">
        <f ca="1">IFERROR(VLOOKUP(CA$6,Settings!$J$38:$AJ$52,
IF($K47=INVEST_1,8,IF($K47=INVEST_2,13,IF($K47=INVEST_3,18,IF($K47=INVEST_4,23,0)))),FALSE),
"")</f>
        <v/>
      </c>
      <c r="CB47" s="32" t="str">
        <f ca="1">IFERROR(VLOOKUP(CB$6,Settings!$J$38:$AJ$52,
IF($K47=INVEST_1,8,IF($K47=INVEST_2,13,IF($K47=INVEST_3,18,IF($K47=INVEST_4,23,0)))),FALSE),
"")</f>
        <v/>
      </c>
      <c r="CC47" s="32" t="str">
        <f ca="1">IFERROR(VLOOKUP(CC$6,Settings!$J$38:$AJ$52,
IF($K47=INVEST_1,8,IF($K47=INVEST_2,13,IF($K47=INVEST_3,18,IF($K47=INVEST_4,23,0)))),FALSE),
"")</f>
        <v/>
      </c>
      <c r="CD47" s="32" t="str">
        <f ca="1">IFERROR(VLOOKUP(CD$6,Settings!$J$38:$AJ$52,
IF($K47=INVEST_1,8,IF($K47=INVEST_2,13,IF($K47=INVEST_3,18,IF($K47=INVEST_4,23,0)))),FALSE),
"")</f>
        <v/>
      </c>
      <c r="CE47" s="32" t="str">
        <f ca="1">IFERROR(VLOOKUP(CE$6,Settings!$J$38:$AJ$52,
IF($K47=INVEST_1,8,IF($K47=INVEST_2,13,IF($K47=INVEST_3,18,IF($K47=INVEST_4,23,0)))),FALSE),
"")</f>
        <v/>
      </c>
      <c r="CF47" s="32" t="str">
        <f ca="1">IFERROR(VLOOKUP(CF$6,Settings!$J$38:$AJ$52,
IF($K47=INVEST_1,8,IF($K47=INVEST_2,13,IF($K47=INVEST_3,18,IF($K47=INVEST_4,23,0)))),FALSE),
"")</f>
        <v/>
      </c>
      <c r="CG47" s="32" t="str">
        <f ca="1">IFERROR(VLOOKUP(CG$6,Settings!$J$38:$AJ$52,
IF($K47=INVEST_1,8,IF($K47=INVEST_2,13,IF($K47=INVEST_3,18,IF($K47=INVEST_4,23,0)))),FALSE),
"")</f>
        <v/>
      </c>
      <c r="CH47" s="32" t="str">
        <f ca="1">IFERROR(VLOOKUP(CH$6,Settings!$J$38:$AJ$52,
IF($K47=INVEST_1,8,IF($K47=INVEST_2,13,IF($K47=INVEST_3,18,IF($K47=INVEST_4,23,0)))),FALSE),
"")</f>
        <v/>
      </c>
      <c r="CI47" s="32" t="str">
        <f ca="1">IFERROR(VLOOKUP(CI$6,Settings!$J$38:$AJ$52,
IF($K47=INVEST_1,8,IF($K47=INVEST_2,13,IF($K47=INVEST_3,18,IF($K47=INVEST_4,23,0)))),FALSE),
"")</f>
        <v/>
      </c>
      <c r="CJ47" s="32" t="str">
        <f ca="1">IFERROR(VLOOKUP(CJ$6,Settings!$J$38:$AJ$52,
IF($K47=INVEST_1,8,IF($K47=INVEST_2,13,IF($K47=INVEST_3,18,IF($K47=INVEST_4,23,0)))),FALSE),
"")</f>
        <v/>
      </c>
      <c r="CK47" s="32" t="str">
        <f ca="1">IFERROR(VLOOKUP(CK$6,Settings!$J$38:$AJ$52,
IF($K47=INVEST_1,8,IF($K47=INVEST_2,13,IF($K47=INVEST_3,18,IF($K47=INVEST_4,23,0)))),FALSE),
"")</f>
        <v/>
      </c>
    </row>
    <row r="48" spans="1:89" s="2" customFormat="1">
      <c r="A48" s="15" t="str">
        <f>IF($BC48="Y","ProjY"&amp;COUNTIF($BC$8:$BC48,"Y"),"")</f>
        <v/>
      </c>
      <c r="B48" s="1"/>
      <c r="C48" s="56">
        <v>42</v>
      </c>
      <c r="D48" s="114"/>
      <c r="E48" s="114"/>
      <c r="F48" s="114"/>
      <c r="G48" s="114"/>
      <c r="H48" s="114"/>
      <c r="I48" s="114"/>
      <c r="J48" s="114"/>
      <c r="K48" s="110"/>
      <c r="L48" s="110"/>
      <c r="M48" s="110"/>
      <c r="N48" s="110"/>
      <c r="O48" s="110"/>
      <c r="P48" s="115"/>
      <c r="Q48" s="115"/>
      <c r="R48" s="115"/>
      <c r="S48" s="111"/>
      <c r="T48" s="112"/>
      <c r="U48" s="113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58"/>
      <c r="AK48" s="59">
        <f t="shared" ca="1" si="5"/>
        <v>0</v>
      </c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59">
        <f t="shared" ca="1" si="6"/>
        <v>0</v>
      </c>
      <c r="BB48" s="39">
        <f t="shared" ca="1" si="7"/>
        <v>0</v>
      </c>
      <c r="BC48" s="55" t="s">
        <v>23</v>
      </c>
      <c r="BD48" s="1"/>
      <c r="BG48" s="32" t="str">
        <f ca="1">IFERROR(VLOOKUP(BG$6,Settings!$J$18:$AJ$32,
IF($K48=INVEST_1,8,IF($K48=INVEST_2,13,IF($K48=INVEST_3,18,IF($K48=INVEST_4,23,0)))),FALSE),
"")</f>
        <v/>
      </c>
      <c r="BH48" s="32" t="str">
        <f ca="1">IFERROR(VLOOKUP(BH$6,Settings!$J$18:$AJ$32,
IF($K48=INVEST_1,8,IF($K48=INVEST_2,13,IF($K48=INVEST_3,18,IF($K48=INVEST_4,23,0)))),FALSE),
"")</f>
        <v/>
      </c>
      <c r="BI48" s="32" t="str">
        <f ca="1">IFERROR(VLOOKUP(BI$6,Settings!$J$18:$AJ$32,
IF($K48=INVEST_1,8,IF($K48=INVEST_2,13,IF($K48=INVEST_3,18,IF($K48=INVEST_4,23,0)))),FALSE),
"")</f>
        <v/>
      </c>
      <c r="BJ48" s="32" t="str">
        <f ca="1">IFERROR(VLOOKUP(BJ$6,Settings!$J$18:$AJ$32,
IF($K48=INVEST_1,8,IF($K48=INVEST_2,13,IF($K48=INVEST_3,18,IF($K48=INVEST_4,23,0)))),FALSE),
"")</f>
        <v/>
      </c>
      <c r="BK48" s="32" t="str">
        <f ca="1">IFERROR(VLOOKUP(BK$6,Settings!$J$18:$AJ$32,
IF($K48=INVEST_1,8,IF($K48=INVEST_2,13,IF($K48=INVEST_3,18,IF($K48=INVEST_4,23,0)))),FALSE),
"")</f>
        <v/>
      </c>
      <c r="BL48" s="32" t="str">
        <f ca="1">IFERROR(VLOOKUP(BL$6,Settings!$J$18:$AJ$32,
IF($K48=INVEST_1,8,IF($K48=INVEST_2,13,IF($K48=INVEST_3,18,IF($K48=INVEST_4,23,0)))),FALSE),
"")</f>
        <v/>
      </c>
      <c r="BM48" s="32" t="str">
        <f ca="1">IFERROR(VLOOKUP(BM$6,Settings!$J$18:$AJ$32,
IF($K48=INVEST_1,8,IF($K48=INVEST_2,13,IF($K48=INVEST_3,18,IF($K48=INVEST_4,23,0)))),FALSE),
"")</f>
        <v/>
      </c>
      <c r="BN48" s="32" t="str">
        <f ca="1">IFERROR(VLOOKUP(BN$6,Settings!$J$18:$AJ$32,
IF($K48=INVEST_1,8,IF($K48=INVEST_2,13,IF($K48=INVEST_3,18,IF($K48=INVEST_4,23,0)))),FALSE),
"")</f>
        <v/>
      </c>
      <c r="BO48" s="32" t="str">
        <f ca="1">IFERROR(VLOOKUP(BO$6,Settings!$J$18:$AJ$32,
IF($K48=INVEST_1,8,IF($K48=INVEST_2,13,IF($K48=INVEST_3,18,IF($K48=INVEST_4,23,0)))),FALSE),
"")</f>
        <v/>
      </c>
      <c r="BP48" s="32" t="str">
        <f ca="1">IFERROR(VLOOKUP(BP$6,Settings!$J$18:$AJ$32,
IF($K48=INVEST_1,8,IF($K48=INVEST_2,13,IF($K48=INVEST_3,18,IF($K48=INVEST_4,23,0)))),FALSE),
"")</f>
        <v/>
      </c>
      <c r="BQ48" s="32" t="str">
        <f ca="1">IFERROR(VLOOKUP(BQ$6,Settings!$J$18:$AJ$32,
IF($K48=INVEST_1,8,IF($K48=INVEST_2,13,IF($K48=INVEST_3,18,IF($K48=INVEST_4,23,0)))),FALSE),
"")</f>
        <v/>
      </c>
      <c r="BR48" s="32" t="str">
        <f ca="1">IFERROR(VLOOKUP(BR$6,Settings!$J$18:$AJ$32,
IF($K48=INVEST_1,8,IF($K48=INVEST_2,13,IF($K48=INVEST_3,18,IF($K48=INVEST_4,23,0)))),FALSE),
"")</f>
        <v/>
      </c>
      <c r="BS48" s="32" t="str">
        <f ca="1">IFERROR(VLOOKUP(BS$6,Settings!$J$18:$AJ$32,
IF($K48=INVEST_1,8,IF($K48=INVEST_2,13,IF($K48=INVEST_3,18,IF($K48=INVEST_4,23,0)))),FALSE),
"")</f>
        <v/>
      </c>
      <c r="BT48" s="32" t="str">
        <f ca="1">IFERROR(VLOOKUP(BT$6,Settings!$J$18:$AJ$32,
IF($K48=INVEST_1,8,IF($K48=INVEST_2,13,IF($K48=INVEST_3,18,IF($K48=INVEST_4,23,0)))),FALSE),
"")</f>
        <v/>
      </c>
      <c r="BU48" s="33" t="str">
        <f ca="1">IFERROR(VLOOKUP(BU$6,Settings!$J$18:$AJ$32,
IF($K48=INVEST_1,8,IF($K48=INVEST_2,13,IF($K48=INVEST_3,18,IF($K48=INVEST_4,23,0)))),FALSE),
"")</f>
        <v/>
      </c>
      <c r="BW48" s="34" t="str">
        <f ca="1">IFERROR(VLOOKUP(BW$6,Settings!$J$38:$AJ$52,
IF($K48=INVEST_1,8,IF($K48=INVEST_2,13,IF($K48=INVEST_3,18,IF($K48=INVEST_4,23,0)))),FALSE),
"")</f>
        <v/>
      </c>
      <c r="BX48" s="32" t="str">
        <f ca="1">IFERROR(VLOOKUP(BX$6,Settings!$J$38:$AJ$52,
IF($K48=INVEST_1,8,IF($K48=INVEST_2,13,IF($K48=INVEST_3,18,IF($K48=INVEST_4,23,0)))),FALSE),
"")</f>
        <v/>
      </c>
      <c r="BY48" s="32" t="str">
        <f ca="1">IFERROR(VLOOKUP(BY$6,Settings!$J$38:$AJ$52,
IF($K48=INVEST_1,8,IF($K48=INVEST_2,13,IF($K48=INVEST_3,18,IF($K48=INVEST_4,23,0)))),FALSE),
"")</f>
        <v/>
      </c>
      <c r="BZ48" s="32" t="str">
        <f ca="1">IFERROR(VLOOKUP(BZ$6,Settings!$J$38:$AJ$52,
IF($K48=INVEST_1,8,IF($K48=INVEST_2,13,IF($K48=INVEST_3,18,IF($K48=INVEST_4,23,0)))),FALSE),
"")</f>
        <v/>
      </c>
      <c r="CA48" s="32" t="str">
        <f ca="1">IFERROR(VLOOKUP(CA$6,Settings!$J$38:$AJ$52,
IF($K48=INVEST_1,8,IF($K48=INVEST_2,13,IF($K48=INVEST_3,18,IF($K48=INVEST_4,23,0)))),FALSE),
"")</f>
        <v/>
      </c>
      <c r="CB48" s="32" t="str">
        <f ca="1">IFERROR(VLOOKUP(CB$6,Settings!$J$38:$AJ$52,
IF($K48=INVEST_1,8,IF($K48=INVEST_2,13,IF($K48=INVEST_3,18,IF($K48=INVEST_4,23,0)))),FALSE),
"")</f>
        <v/>
      </c>
      <c r="CC48" s="32" t="str">
        <f ca="1">IFERROR(VLOOKUP(CC$6,Settings!$J$38:$AJ$52,
IF($K48=INVEST_1,8,IF($K48=INVEST_2,13,IF($K48=INVEST_3,18,IF($K48=INVEST_4,23,0)))),FALSE),
"")</f>
        <v/>
      </c>
      <c r="CD48" s="32" t="str">
        <f ca="1">IFERROR(VLOOKUP(CD$6,Settings!$J$38:$AJ$52,
IF($K48=INVEST_1,8,IF($K48=INVEST_2,13,IF($K48=INVEST_3,18,IF($K48=INVEST_4,23,0)))),FALSE),
"")</f>
        <v/>
      </c>
      <c r="CE48" s="32" t="str">
        <f ca="1">IFERROR(VLOOKUP(CE$6,Settings!$J$38:$AJ$52,
IF($K48=INVEST_1,8,IF($K48=INVEST_2,13,IF($K48=INVEST_3,18,IF($K48=INVEST_4,23,0)))),FALSE),
"")</f>
        <v/>
      </c>
      <c r="CF48" s="32" t="str">
        <f ca="1">IFERROR(VLOOKUP(CF$6,Settings!$J$38:$AJ$52,
IF($K48=INVEST_1,8,IF($K48=INVEST_2,13,IF($K48=INVEST_3,18,IF($K48=INVEST_4,23,0)))),FALSE),
"")</f>
        <v/>
      </c>
      <c r="CG48" s="32" t="str">
        <f ca="1">IFERROR(VLOOKUP(CG$6,Settings!$J$38:$AJ$52,
IF($K48=INVEST_1,8,IF($K48=INVEST_2,13,IF($K48=INVEST_3,18,IF($K48=INVEST_4,23,0)))),FALSE),
"")</f>
        <v/>
      </c>
      <c r="CH48" s="32" t="str">
        <f ca="1">IFERROR(VLOOKUP(CH$6,Settings!$J$38:$AJ$52,
IF($K48=INVEST_1,8,IF($K48=INVEST_2,13,IF($K48=INVEST_3,18,IF($K48=INVEST_4,23,0)))),FALSE),
"")</f>
        <v/>
      </c>
      <c r="CI48" s="32" t="str">
        <f ca="1">IFERROR(VLOOKUP(CI$6,Settings!$J$38:$AJ$52,
IF($K48=INVEST_1,8,IF($K48=INVEST_2,13,IF($K48=INVEST_3,18,IF($K48=INVEST_4,23,0)))),FALSE),
"")</f>
        <v/>
      </c>
      <c r="CJ48" s="32" t="str">
        <f ca="1">IFERROR(VLOOKUP(CJ$6,Settings!$J$38:$AJ$52,
IF($K48=INVEST_1,8,IF($K48=INVEST_2,13,IF($K48=INVEST_3,18,IF($K48=INVEST_4,23,0)))),FALSE),
"")</f>
        <v/>
      </c>
      <c r="CK48" s="32" t="str">
        <f ca="1">IFERROR(VLOOKUP(CK$6,Settings!$J$38:$AJ$52,
IF($K48=INVEST_1,8,IF($K48=INVEST_2,13,IF($K48=INVEST_3,18,IF($K48=INVEST_4,23,0)))),FALSE),
"")</f>
        <v/>
      </c>
    </row>
    <row r="49" spans="1:89" s="2" customFormat="1">
      <c r="A49" s="15" t="str">
        <f>IF($BC49="Y","ProjY"&amp;COUNTIF($BC$8:$BC49,"Y"),"")</f>
        <v/>
      </c>
      <c r="B49" s="1"/>
      <c r="C49" s="56">
        <v>43</v>
      </c>
      <c r="D49" s="114"/>
      <c r="E49" s="114"/>
      <c r="F49" s="114"/>
      <c r="G49" s="114"/>
      <c r="H49" s="114"/>
      <c r="I49" s="114"/>
      <c r="J49" s="114"/>
      <c r="K49" s="110"/>
      <c r="L49" s="110"/>
      <c r="M49" s="110"/>
      <c r="N49" s="110"/>
      <c r="O49" s="110"/>
      <c r="P49" s="115"/>
      <c r="Q49" s="115"/>
      <c r="R49" s="115"/>
      <c r="S49" s="111"/>
      <c r="T49" s="112"/>
      <c r="U49" s="113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58"/>
      <c r="AK49" s="59">
        <f t="shared" ca="1" si="5"/>
        <v>0</v>
      </c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59">
        <f t="shared" ca="1" si="6"/>
        <v>0</v>
      </c>
      <c r="BB49" s="39">
        <f t="shared" ca="1" si="7"/>
        <v>0</v>
      </c>
      <c r="BC49" s="55" t="s">
        <v>23</v>
      </c>
      <c r="BD49" s="1"/>
      <c r="BG49" s="32" t="str">
        <f ca="1">IFERROR(VLOOKUP(BG$6,Settings!$J$18:$AJ$32,
IF($K49=INVEST_1,8,IF($K49=INVEST_2,13,IF($K49=INVEST_3,18,IF($K49=INVEST_4,23,0)))),FALSE),
"")</f>
        <v/>
      </c>
      <c r="BH49" s="32" t="str">
        <f ca="1">IFERROR(VLOOKUP(BH$6,Settings!$J$18:$AJ$32,
IF($K49=INVEST_1,8,IF($K49=INVEST_2,13,IF($K49=INVEST_3,18,IF($K49=INVEST_4,23,0)))),FALSE),
"")</f>
        <v/>
      </c>
      <c r="BI49" s="32" t="str">
        <f ca="1">IFERROR(VLOOKUP(BI$6,Settings!$J$18:$AJ$32,
IF($K49=INVEST_1,8,IF($K49=INVEST_2,13,IF($K49=INVEST_3,18,IF($K49=INVEST_4,23,0)))),FALSE),
"")</f>
        <v/>
      </c>
      <c r="BJ49" s="32" t="str">
        <f ca="1">IFERROR(VLOOKUP(BJ$6,Settings!$J$18:$AJ$32,
IF($K49=INVEST_1,8,IF($K49=INVEST_2,13,IF($K49=INVEST_3,18,IF($K49=INVEST_4,23,0)))),FALSE),
"")</f>
        <v/>
      </c>
      <c r="BK49" s="32" t="str">
        <f ca="1">IFERROR(VLOOKUP(BK$6,Settings!$J$18:$AJ$32,
IF($K49=INVEST_1,8,IF($K49=INVEST_2,13,IF($K49=INVEST_3,18,IF($K49=INVEST_4,23,0)))),FALSE),
"")</f>
        <v/>
      </c>
      <c r="BL49" s="32" t="str">
        <f ca="1">IFERROR(VLOOKUP(BL$6,Settings!$J$18:$AJ$32,
IF($K49=INVEST_1,8,IF($K49=INVEST_2,13,IF($K49=INVEST_3,18,IF($K49=INVEST_4,23,0)))),FALSE),
"")</f>
        <v/>
      </c>
      <c r="BM49" s="32" t="str">
        <f ca="1">IFERROR(VLOOKUP(BM$6,Settings!$J$18:$AJ$32,
IF($K49=INVEST_1,8,IF($K49=INVEST_2,13,IF($K49=INVEST_3,18,IF($K49=INVEST_4,23,0)))),FALSE),
"")</f>
        <v/>
      </c>
      <c r="BN49" s="32" t="str">
        <f ca="1">IFERROR(VLOOKUP(BN$6,Settings!$J$18:$AJ$32,
IF($K49=INVEST_1,8,IF($K49=INVEST_2,13,IF($K49=INVEST_3,18,IF($K49=INVEST_4,23,0)))),FALSE),
"")</f>
        <v/>
      </c>
      <c r="BO49" s="32" t="str">
        <f ca="1">IFERROR(VLOOKUP(BO$6,Settings!$J$18:$AJ$32,
IF($K49=INVEST_1,8,IF($K49=INVEST_2,13,IF($K49=INVEST_3,18,IF($K49=INVEST_4,23,0)))),FALSE),
"")</f>
        <v/>
      </c>
      <c r="BP49" s="32" t="str">
        <f ca="1">IFERROR(VLOOKUP(BP$6,Settings!$J$18:$AJ$32,
IF($K49=INVEST_1,8,IF($K49=INVEST_2,13,IF($K49=INVEST_3,18,IF($K49=INVEST_4,23,0)))),FALSE),
"")</f>
        <v/>
      </c>
      <c r="BQ49" s="32" t="str">
        <f ca="1">IFERROR(VLOOKUP(BQ$6,Settings!$J$18:$AJ$32,
IF($K49=INVEST_1,8,IF($K49=INVEST_2,13,IF($K49=INVEST_3,18,IF($K49=INVEST_4,23,0)))),FALSE),
"")</f>
        <v/>
      </c>
      <c r="BR49" s="32" t="str">
        <f ca="1">IFERROR(VLOOKUP(BR$6,Settings!$J$18:$AJ$32,
IF($K49=INVEST_1,8,IF($K49=INVEST_2,13,IF($K49=INVEST_3,18,IF($K49=INVEST_4,23,0)))),FALSE),
"")</f>
        <v/>
      </c>
      <c r="BS49" s="32" t="str">
        <f ca="1">IFERROR(VLOOKUP(BS$6,Settings!$J$18:$AJ$32,
IF($K49=INVEST_1,8,IF($K49=INVEST_2,13,IF($K49=INVEST_3,18,IF($K49=INVEST_4,23,0)))),FALSE),
"")</f>
        <v/>
      </c>
      <c r="BT49" s="32" t="str">
        <f ca="1">IFERROR(VLOOKUP(BT$6,Settings!$J$18:$AJ$32,
IF($K49=INVEST_1,8,IF($K49=INVEST_2,13,IF($K49=INVEST_3,18,IF($K49=INVEST_4,23,0)))),FALSE),
"")</f>
        <v/>
      </c>
      <c r="BU49" s="33" t="str">
        <f ca="1">IFERROR(VLOOKUP(BU$6,Settings!$J$18:$AJ$32,
IF($K49=INVEST_1,8,IF($K49=INVEST_2,13,IF($K49=INVEST_3,18,IF($K49=INVEST_4,23,0)))),FALSE),
"")</f>
        <v/>
      </c>
      <c r="BW49" s="34" t="str">
        <f ca="1">IFERROR(VLOOKUP(BW$6,Settings!$J$38:$AJ$52,
IF($K49=INVEST_1,8,IF($K49=INVEST_2,13,IF($K49=INVEST_3,18,IF($K49=INVEST_4,23,0)))),FALSE),
"")</f>
        <v/>
      </c>
      <c r="BX49" s="32" t="str">
        <f ca="1">IFERROR(VLOOKUP(BX$6,Settings!$J$38:$AJ$52,
IF($K49=INVEST_1,8,IF($K49=INVEST_2,13,IF($K49=INVEST_3,18,IF($K49=INVEST_4,23,0)))),FALSE),
"")</f>
        <v/>
      </c>
      <c r="BY49" s="32" t="str">
        <f ca="1">IFERROR(VLOOKUP(BY$6,Settings!$J$38:$AJ$52,
IF($K49=INVEST_1,8,IF($K49=INVEST_2,13,IF($K49=INVEST_3,18,IF($K49=INVEST_4,23,0)))),FALSE),
"")</f>
        <v/>
      </c>
      <c r="BZ49" s="32" t="str">
        <f ca="1">IFERROR(VLOOKUP(BZ$6,Settings!$J$38:$AJ$52,
IF($K49=INVEST_1,8,IF($K49=INVEST_2,13,IF($K49=INVEST_3,18,IF($K49=INVEST_4,23,0)))),FALSE),
"")</f>
        <v/>
      </c>
      <c r="CA49" s="32" t="str">
        <f ca="1">IFERROR(VLOOKUP(CA$6,Settings!$J$38:$AJ$52,
IF($K49=INVEST_1,8,IF($K49=INVEST_2,13,IF($K49=INVEST_3,18,IF($K49=INVEST_4,23,0)))),FALSE),
"")</f>
        <v/>
      </c>
      <c r="CB49" s="32" t="str">
        <f ca="1">IFERROR(VLOOKUP(CB$6,Settings!$J$38:$AJ$52,
IF($K49=INVEST_1,8,IF($K49=INVEST_2,13,IF($K49=INVEST_3,18,IF($K49=INVEST_4,23,0)))),FALSE),
"")</f>
        <v/>
      </c>
      <c r="CC49" s="32" t="str">
        <f ca="1">IFERROR(VLOOKUP(CC$6,Settings!$J$38:$AJ$52,
IF($K49=INVEST_1,8,IF($K49=INVEST_2,13,IF($K49=INVEST_3,18,IF($K49=INVEST_4,23,0)))),FALSE),
"")</f>
        <v/>
      </c>
      <c r="CD49" s="32" t="str">
        <f ca="1">IFERROR(VLOOKUP(CD$6,Settings!$J$38:$AJ$52,
IF($K49=INVEST_1,8,IF($K49=INVEST_2,13,IF($K49=INVEST_3,18,IF($K49=INVEST_4,23,0)))),FALSE),
"")</f>
        <v/>
      </c>
      <c r="CE49" s="32" t="str">
        <f ca="1">IFERROR(VLOOKUP(CE$6,Settings!$J$38:$AJ$52,
IF($K49=INVEST_1,8,IF($K49=INVEST_2,13,IF($K49=INVEST_3,18,IF($K49=INVEST_4,23,0)))),FALSE),
"")</f>
        <v/>
      </c>
      <c r="CF49" s="32" t="str">
        <f ca="1">IFERROR(VLOOKUP(CF$6,Settings!$J$38:$AJ$52,
IF($K49=INVEST_1,8,IF($K49=INVEST_2,13,IF($K49=INVEST_3,18,IF($K49=INVEST_4,23,0)))),FALSE),
"")</f>
        <v/>
      </c>
      <c r="CG49" s="32" t="str">
        <f ca="1">IFERROR(VLOOKUP(CG$6,Settings!$J$38:$AJ$52,
IF($K49=INVEST_1,8,IF($K49=INVEST_2,13,IF($K49=INVEST_3,18,IF($K49=INVEST_4,23,0)))),FALSE),
"")</f>
        <v/>
      </c>
      <c r="CH49" s="32" t="str">
        <f ca="1">IFERROR(VLOOKUP(CH$6,Settings!$J$38:$AJ$52,
IF($K49=INVEST_1,8,IF($K49=INVEST_2,13,IF($K49=INVEST_3,18,IF($K49=INVEST_4,23,0)))),FALSE),
"")</f>
        <v/>
      </c>
      <c r="CI49" s="32" t="str">
        <f ca="1">IFERROR(VLOOKUP(CI$6,Settings!$J$38:$AJ$52,
IF($K49=INVEST_1,8,IF($K49=INVEST_2,13,IF($K49=INVEST_3,18,IF($K49=INVEST_4,23,0)))),FALSE),
"")</f>
        <v/>
      </c>
      <c r="CJ49" s="32" t="str">
        <f ca="1">IFERROR(VLOOKUP(CJ$6,Settings!$J$38:$AJ$52,
IF($K49=INVEST_1,8,IF($K49=INVEST_2,13,IF($K49=INVEST_3,18,IF($K49=INVEST_4,23,0)))),FALSE),
"")</f>
        <v/>
      </c>
      <c r="CK49" s="32" t="str">
        <f ca="1">IFERROR(VLOOKUP(CK$6,Settings!$J$38:$AJ$52,
IF($K49=INVEST_1,8,IF($K49=INVEST_2,13,IF($K49=INVEST_3,18,IF($K49=INVEST_4,23,0)))),FALSE),
"")</f>
        <v/>
      </c>
    </row>
    <row r="50" spans="1:89" s="2" customFormat="1">
      <c r="A50" s="15" t="str">
        <f>IF($BC50="Y","ProjY"&amp;COUNTIF($BC$8:$BC50,"Y"),"")</f>
        <v/>
      </c>
      <c r="B50" s="1"/>
      <c r="C50" s="56">
        <v>44</v>
      </c>
      <c r="D50" s="114"/>
      <c r="E50" s="114"/>
      <c r="F50" s="114"/>
      <c r="G50" s="114"/>
      <c r="H50" s="114"/>
      <c r="I50" s="114"/>
      <c r="J50" s="114"/>
      <c r="K50" s="110"/>
      <c r="L50" s="110"/>
      <c r="M50" s="110"/>
      <c r="N50" s="110"/>
      <c r="O50" s="110"/>
      <c r="P50" s="115"/>
      <c r="Q50" s="115"/>
      <c r="R50" s="115"/>
      <c r="S50" s="111"/>
      <c r="T50" s="112"/>
      <c r="U50" s="113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58"/>
      <c r="AK50" s="59">
        <f t="shared" ca="1" si="5"/>
        <v>0</v>
      </c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59">
        <f t="shared" ca="1" si="6"/>
        <v>0</v>
      </c>
      <c r="BB50" s="39">
        <f t="shared" ca="1" si="7"/>
        <v>0</v>
      </c>
      <c r="BC50" s="55" t="s">
        <v>23</v>
      </c>
      <c r="BD50" s="1"/>
      <c r="BG50" s="32" t="str">
        <f ca="1">IFERROR(VLOOKUP(BG$6,Settings!$J$18:$AJ$32,
IF($K50=INVEST_1,8,IF($K50=INVEST_2,13,IF($K50=INVEST_3,18,IF($K50=INVEST_4,23,0)))),FALSE),
"")</f>
        <v/>
      </c>
      <c r="BH50" s="32" t="str">
        <f ca="1">IFERROR(VLOOKUP(BH$6,Settings!$J$18:$AJ$32,
IF($K50=INVEST_1,8,IF($K50=INVEST_2,13,IF($K50=INVEST_3,18,IF($K50=INVEST_4,23,0)))),FALSE),
"")</f>
        <v/>
      </c>
      <c r="BI50" s="32" t="str">
        <f ca="1">IFERROR(VLOOKUP(BI$6,Settings!$J$18:$AJ$32,
IF($K50=INVEST_1,8,IF($K50=INVEST_2,13,IF($K50=INVEST_3,18,IF($K50=INVEST_4,23,0)))),FALSE),
"")</f>
        <v/>
      </c>
      <c r="BJ50" s="32" t="str">
        <f ca="1">IFERROR(VLOOKUP(BJ$6,Settings!$J$18:$AJ$32,
IF($K50=INVEST_1,8,IF($K50=INVEST_2,13,IF($K50=INVEST_3,18,IF($K50=INVEST_4,23,0)))),FALSE),
"")</f>
        <v/>
      </c>
      <c r="BK50" s="32" t="str">
        <f ca="1">IFERROR(VLOOKUP(BK$6,Settings!$J$18:$AJ$32,
IF($K50=INVEST_1,8,IF($K50=INVEST_2,13,IF($K50=INVEST_3,18,IF($K50=INVEST_4,23,0)))),FALSE),
"")</f>
        <v/>
      </c>
      <c r="BL50" s="32" t="str">
        <f ca="1">IFERROR(VLOOKUP(BL$6,Settings!$J$18:$AJ$32,
IF($K50=INVEST_1,8,IF($K50=INVEST_2,13,IF($K50=INVEST_3,18,IF($K50=INVEST_4,23,0)))),FALSE),
"")</f>
        <v/>
      </c>
      <c r="BM50" s="32" t="str">
        <f ca="1">IFERROR(VLOOKUP(BM$6,Settings!$J$18:$AJ$32,
IF($K50=INVEST_1,8,IF($K50=INVEST_2,13,IF($K50=INVEST_3,18,IF($K50=INVEST_4,23,0)))),FALSE),
"")</f>
        <v/>
      </c>
      <c r="BN50" s="32" t="str">
        <f ca="1">IFERROR(VLOOKUP(BN$6,Settings!$J$18:$AJ$32,
IF($K50=INVEST_1,8,IF($K50=INVEST_2,13,IF($K50=INVEST_3,18,IF($K50=INVEST_4,23,0)))),FALSE),
"")</f>
        <v/>
      </c>
      <c r="BO50" s="32" t="str">
        <f ca="1">IFERROR(VLOOKUP(BO$6,Settings!$J$18:$AJ$32,
IF($K50=INVEST_1,8,IF($K50=INVEST_2,13,IF($K50=INVEST_3,18,IF($K50=INVEST_4,23,0)))),FALSE),
"")</f>
        <v/>
      </c>
      <c r="BP50" s="32" t="str">
        <f ca="1">IFERROR(VLOOKUP(BP$6,Settings!$J$18:$AJ$32,
IF($K50=INVEST_1,8,IF($K50=INVEST_2,13,IF($K50=INVEST_3,18,IF($K50=INVEST_4,23,0)))),FALSE),
"")</f>
        <v/>
      </c>
      <c r="BQ50" s="32" t="str">
        <f ca="1">IFERROR(VLOOKUP(BQ$6,Settings!$J$18:$AJ$32,
IF($K50=INVEST_1,8,IF($K50=INVEST_2,13,IF($K50=INVEST_3,18,IF($K50=INVEST_4,23,0)))),FALSE),
"")</f>
        <v/>
      </c>
      <c r="BR50" s="32" t="str">
        <f ca="1">IFERROR(VLOOKUP(BR$6,Settings!$J$18:$AJ$32,
IF($K50=INVEST_1,8,IF($K50=INVEST_2,13,IF($K50=INVEST_3,18,IF($K50=INVEST_4,23,0)))),FALSE),
"")</f>
        <v/>
      </c>
      <c r="BS50" s="32" t="str">
        <f ca="1">IFERROR(VLOOKUP(BS$6,Settings!$J$18:$AJ$32,
IF($K50=INVEST_1,8,IF($K50=INVEST_2,13,IF($K50=INVEST_3,18,IF($K50=INVEST_4,23,0)))),FALSE),
"")</f>
        <v/>
      </c>
      <c r="BT50" s="32" t="str">
        <f ca="1">IFERROR(VLOOKUP(BT$6,Settings!$J$18:$AJ$32,
IF($K50=INVEST_1,8,IF($K50=INVEST_2,13,IF($K50=INVEST_3,18,IF($K50=INVEST_4,23,0)))),FALSE),
"")</f>
        <v/>
      </c>
      <c r="BU50" s="33" t="str">
        <f ca="1">IFERROR(VLOOKUP(BU$6,Settings!$J$18:$AJ$32,
IF($K50=INVEST_1,8,IF($K50=INVEST_2,13,IF($K50=INVEST_3,18,IF($K50=INVEST_4,23,0)))),FALSE),
"")</f>
        <v/>
      </c>
      <c r="BW50" s="34" t="str">
        <f ca="1">IFERROR(VLOOKUP(BW$6,Settings!$J$38:$AJ$52,
IF($K50=INVEST_1,8,IF($K50=INVEST_2,13,IF($K50=INVEST_3,18,IF($K50=INVEST_4,23,0)))),FALSE),
"")</f>
        <v/>
      </c>
      <c r="BX50" s="32" t="str">
        <f ca="1">IFERROR(VLOOKUP(BX$6,Settings!$J$38:$AJ$52,
IF($K50=INVEST_1,8,IF($K50=INVEST_2,13,IF($K50=INVEST_3,18,IF($K50=INVEST_4,23,0)))),FALSE),
"")</f>
        <v/>
      </c>
      <c r="BY50" s="32" t="str">
        <f ca="1">IFERROR(VLOOKUP(BY$6,Settings!$J$38:$AJ$52,
IF($K50=INVEST_1,8,IF($K50=INVEST_2,13,IF($K50=INVEST_3,18,IF($K50=INVEST_4,23,0)))),FALSE),
"")</f>
        <v/>
      </c>
      <c r="BZ50" s="32" t="str">
        <f ca="1">IFERROR(VLOOKUP(BZ$6,Settings!$J$38:$AJ$52,
IF($K50=INVEST_1,8,IF($K50=INVEST_2,13,IF($K50=INVEST_3,18,IF($K50=INVEST_4,23,0)))),FALSE),
"")</f>
        <v/>
      </c>
      <c r="CA50" s="32" t="str">
        <f ca="1">IFERROR(VLOOKUP(CA$6,Settings!$J$38:$AJ$52,
IF($K50=INVEST_1,8,IF($K50=INVEST_2,13,IF($K50=INVEST_3,18,IF($K50=INVEST_4,23,0)))),FALSE),
"")</f>
        <v/>
      </c>
      <c r="CB50" s="32" t="str">
        <f ca="1">IFERROR(VLOOKUP(CB$6,Settings!$J$38:$AJ$52,
IF($K50=INVEST_1,8,IF($K50=INVEST_2,13,IF($K50=INVEST_3,18,IF($K50=INVEST_4,23,0)))),FALSE),
"")</f>
        <v/>
      </c>
      <c r="CC50" s="32" t="str">
        <f ca="1">IFERROR(VLOOKUP(CC$6,Settings!$J$38:$AJ$52,
IF($K50=INVEST_1,8,IF($K50=INVEST_2,13,IF($K50=INVEST_3,18,IF($K50=INVEST_4,23,0)))),FALSE),
"")</f>
        <v/>
      </c>
      <c r="CD50" s="32" t="str">
        <f ca="1">IFERROR(VLOOKUP(CD$6,Settings!$J$38:$AJ$52,
IF($K50=INVEST_1,8,IF($K50=INVEST_2,13,IF($K50=INVEST_3,18,IF($K50=INVEST_4,23,0)))),FALSE),
"")</f>
        <v/>
      </c>
      <c r="CE50" s="32" t="str">
        <f ca="1">IFERROR(VLOOKUP(CE$6,Settings!$J$38:$AJ$52,
IF($K50=INVEST_1,8,IF($K50=INVEST_2,13,IF($K50=INVEST_3,18,IF($K50=INVEST_4,23,0)))),FALSE),
"")</f>
        <v/>
      </c>
      <c r="CF50" s="32" t="str">
        <f ca="1">IFERROR(VLOOKUP(CF$6,Settings!$J$38:$AJ$52,
IF($K50=INVEST_1,8,IF($K50=INVEST_2,13,IF($K50=INVEST_3,18,IF($K50=INVEST_4,23,0)))),FALSE),
"")</f>
        <v/>
      </c>
      <c r="CG50" s="32" t="str">
        <f ca="1">IFERROR(VLOOKUP(CG$6,Settings!$J$38:$AJ$52,
IF($K50=INVEST_1,8,IF($K50=INVEST_2,13,IF($K50=INVEST_3,18,IF($K50=INVEST_4,23,0)))),FALSE),
"")</f>
        <v/>
      </c>
      <c r="CH50" s="32" t="str">
        <f ca="1">IFERROR(VLOOKUP(CH$6,Settings!$J$38:$AJ$52,
IF($K50=INVEST_1,8,IF($K50=INVEST_2,13,IF($K50=INVEST_3,18,IF($K50=INVEST_4,23,0)))),FALSE),
"")</f>
        <v/>
      </c>
      <c r="CI50" s="32" t="str">
        <f ca="1">IFERROR(VLOOKUP(CI$6,Settings!$J$38:$AJ$52,
IF($K50=INVEST_1,8,IF($K50=INVEST_2,13,IF($K50=INVEST_3,18,IF($K50=INVEST_4,23,0)))),FALSE),
"")</f>
        <v/>
      </c>
      <c r="CJ50" s="32" t="str">
        <f ca="1">IFERROR(VLOOKUP(CJ$6,Settings!$J$38:$AJ$52,
IF($K50=INVEST_1,8,IF($K50=INVEST_2,13,IF($K50=INVEST_3,18,IF($K50=INVEST_4,23,0)))),FALSE),
"")</f>
        <v/>
      </c>
      <c r="CK50" s="32" t="str">
        <f ca="1">IFERROR(VLOOKUP(CK$6,Settings!$J$38:$AJ$52,
IF($K50=INVEST_1,8,IF($K50=INVEST_2,13,IF($K50=INVEST_3,18,IF($K50=INVEST_4,23,0)))),FALSE),
"")</f>
        <v/>
      </c>
    </row>
    <row r="51" spans="1:89" s="2" customFormat="1">
      <c r="A51" s="15" t="str">
        <f>IF($BC51="Y","ProjY"&amp;COUNTIF($BC$8:$BC51,"Y"),"")</f>
        <v/>
      </c>
      <c r="B51" s="1"/>
      <c r="C51" s="56">
        <v>45</v>
      </c>
      <c r="D51" s="114"/>
      <c r="E51" s="114"/>
      <c r="F51" s="114"/>
      <c r="G51" s="114"/>
      <c r="H51" s="114"/>
      <c r="I51" s="114"/>
      <c r="J51" s="114"/>
      <c r="K51" s="110"/>
      <c r="L51" s="110"/>
      <c r="M51" s="110"/>
      <c r="N51" s="110"/>
      <c r="O51" s="110"/>
      <c r="P51" s="115"/>
      <c r="Q51" s="115"/>
      <c r="R51" s="115"/>
      <c r="S51" s="111"/>
      <c r="T51" s="112"/>
      <c r="U51" s="113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58"/>
      <c r="AK51" s="59">
        <f t="shared" ca="1" si="5"/>
        <v>0</v>
      </c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59">
        <f t="shared" ca="1" si="6"/>
        <v>0</v>
      </c>
      <c r="BB51" s="39">
        <f t="shared" ca="1" si="7"/>
        <v>0</v>
      </c>
      <c r="BC51" s="55" t="s">
        <v>23</v>
      </c>
      <c r="BD51" s="1"/>
      <c r="BG51" s="32" t="str">
        <f ca="1">IFERROR(VLOOKUP(BG$6,Settings!$J$18:$AJ$32,
IF($K51=INVEST_1,8,IF($K51=INVEST_2,13,IF($K51=INVEST_3,18,IF($K51=INVEST_4,23,0)))),FALSE),
"")</f>
        <v/>
      </c>
      <c r="BH51" s="32" t="str">
        <f ca="1">IFERROR(VLOOKUP(BH$6,Settings!$J$18:$AJ$32,
IF($K51=INVEST_1,8,IF($K51=INVEST_2,13,IF($K51=INVEST_3,18,IF($K51=INVEST_4,23,0)))),FALSE),
"")</f>
        <v/>
      </c>
      <c r="BI51" s="32" t="str">
        <f ca="1">IFERROR(VLOOKUP(BI$6,Settings!$J$18:$AJ$32,
IF($K51=INVEST_1,8,IF($K51=INVEST_2,13,IF($K51=INVEST_3,18,IF($K51=INVEST_4,23,0)))),FALSE),
"")</f>
        <v/>
      </c>
      <c r="BJ51" s="32" t="str">
        <f ca="1">IFERROR(VLOOKUP(BJ$6,Settings!$J$18:$AJ$32,
IF($K51=INVEST_1,8,IF($K51=INVEST_2,13,IF($K51=INVEST_3,18,IF($K51=INVEST_4,23,0)))),FALSE),
"")</f>
        <v/>
      </c>
      <c r="BK51" s="32" t="str">
        <f ca="1">IFERROR(VLOOKUP(BK$6,Settings!$J$18:$AJ$32,
IF($K51=INVEST_1,8,IF($K51=INVEST_2,13,IF($K51=INVEST_3,18,IF($K51=INVEST_4,23,0)))),FALSE),
"")</f>
        <v/>
      </c>
      <c r="BL51" s="32" t="str">
        <f ca="1">IFERROR(VLOOKUP(BL$6,Settings!$J$18:$AJ$32,
IF($K51=INVEST_1,8,IF($K51=INVEST_2,13,IF($K51=INVEST_3,18,IF($K51=INVEST_4,23,0)))),FALSE),
"")</f>
        <v/>
      </c>
      <c r="BM51" s="32" t="str">
        <f ca="1">IFERROR(VLOOKUP(BM$6,Settings!$J$18:$AJ$32,
IF($K51=INVEST_1,8,IF($K51=INVEST_2,13,IF($K51=INVEST_3,18,IF($K51=INVEST_4,23,0)))),FALSE),
"")</f>
        <v/>
      </c>
      <c r="BN51" s="32" t="str">
        <f ca="1">IFERROR(VLOOKUP(BN$6,Settings!$J$18:$AJ$32,
IF($K51=INVEST_1,8,IF($K51=INVEST_2,13,IF($K51=INVEST_3,18,IF($K51=INVEST_4,23,0)))),FALSE),
"")</f>
        <v/>
      </c>
      <c r="BO51" s="32" t="str">
        <f ca="1">IFERROR(VLOOKUP(BO$6,Settings!$J$18:$AJ$32,
IF($K51=INVEST_1,8,IF($K51=INVEST_2,13,IF($K51=INVEST_3,18,IF($K51=INVEST_4,23,0)))),FALSE),
"")</f>
        <v/>
      </c>
      <c r="BP51" s="32" t="str">
        <f ca="1">IFERROR(VLOOKUP(BP$6,Settings!$J$18:$AJ$32,
IF($K51=INVEST_1,8,IF($K51=INVEST_2,13,IF($K51=INVEST_3,18,IF($K51=INVEST_4,23,0)))),FALSE),
"")</f>
        <v/>
      </c>
      <c r="BQ51" s="32" t="str">
        <f ca="1">IFERROR(VLOOKUP(BQ$6,Settings!$J$18:$AJ$32,
IF($K51=INVEST_1,8,IF($K51=INVEST_2,13,IF($K51=INVEST_3,18,IF($K51=INVEST_4,23,0)))),FALSE),
"")</f>
        <v/>
      </c>
      <c r="BR51" s="32" t="str">
        <f ca="1">IFERROR(VLOOKUP(BR$6,Settings!$J$18:$AJ$32,
IF($K51=INVEST_1,8,IF($K51=INVEST_2,13,IF($K51=INVEST_3,18,IF($K51=INVEST_4,23,0)))),FALSE),
"")</f>
        <v/>
      </c>
      <c r="BS51" s="32" t="str">
        <f ca="1">IFERROR(VLOOKUP(BS$6,Settings!$J$18:$AJ$32,
IF($K51=INVEST_1,8,IF($K51=INVEST_2,13,IF($K51=INVEST_3,18,IF($K51=INVEST_4,23,0)))),FALSE),
"")</f>
        <v/>
      </c>
      <c r="BT51" s="32" t="str">
        <f ca="1">IFERROR(VLOOKUP(BT$6,Settings!$J$18:$AJ$32,
IF($K51=INVEST_1,8,IF($K51=INVEST_2,13,IF($K51=INVEST_3,18,IF($K51=INVEST_4,23,0)))),FALSE),
"")</f>
        <v/>
      </c>
      <c r="BU51" s="33" t="str">
        <f ca="1">IFERROR(VLOOKUP(BU$6,Settings!$J$18:$AJ$32,
IF($K51=INVEST_1,8,IF($K51=INVEST_2,13,IF($K51=INVEST_3,18,IF($K51=INVEST_4,23,0)))),FALSE),
"")</f>
        <v/>
      </c>
      <c r="BW51" s="34" t="str">
        <f ca="1">IFERROR(VLOOKUP(BW$6,Settings!$J$38:$AJ$52,
IF($K51=INVEST_1,8,IF($K51=INVEST_2,13,IF($K51=INVEST_3,18,IF($K51=INVEST_4,23,0)))),FALSE),
"")</f>
        <v/>
      </c>
      <c r="BX51" s="32" t="str">
        <f ca="1">IFERROR(VLOOKUP(BX$6,Settings!$J$38:$AJ$52,
IF($K51=INVEST_1,8,IF($K51=INVEST_2,13,IF($K51=INVEST_3,18,IF($K51=INVEST_4,23,0)))),FALSE),
"")</f>
        <v/>
      </c>
      <c r="BY51" s="32" t="str">
        <f ca="1">IFERROR(VLOOKUP(BY$6,Settings!$J$38:$AJ$52,
IF($K51=INVEST_1,8,IF($K51=INVEST_2,13,IF($K51=INVEST_3,18,IF($K51=INVEST_4,23,0)))),FALSE),
"")</f>
        <v/>
      </c>
      <c r="BZ51" s="32" t="str">
        <f ca="1">IFERROR(VLOOKUP(BZ$6,Settings!$J$38:$AJ$52,
IF($K51=INVEST_1,8,IF($K51=INVEST_2,13,IF($K51=INVEST_3,18,IF($K51=INVEST_4,23,0)))),FALSE),
"")</f>
        <v/>
      </c>
      <c r="CA51" s="32" t="str">
        <f ca="1">IFERROR(VLOOKUP(CA$6,Settings!$J$38:$AJ$52,
IF($K51=INVEST_1,8,IF($K51=INVEST_2,13,IF($K51=INVEST_3,18,IF($K51=INVEST_4,23,0)))),FALSE),
"")</f>
        <v/>
      </c>
      <c r="CB51" s="32" t="str">
        <f ca="1">IFERROR(VLOOKUP(CB$6,Settings!$J$38:$AJ$52,
IF($K51=INVEST_1,8,IF($K51=INVEST_2,13,IF($K51=INVEST_3,18,IF($K51=INVEST_4,23,0)))),FALSE),
"")</f>
        <v/>
      </c>
      <c r="CC51" s="32" t="str">
        <f ca="1">IFERROR(VLOOKUP(CC$6,Settings!$J$38:$AJ$52,
IF($K51=INVEST_1,8,IF($K51=INVEST_2,13,IF($K51=INVEST_3,18,IF($K51=INVEST_4,23,0)))),FALSE),
"")</f>
        <v/>
      </c>
      <c r="CD51" s="32" t="str">
        <f ca="1">IFERROR(VLOOKUP(CD$6,Settings!$J$38:$AJ$52,
IF($K51=INVEST_1,8,IF($K51=INVEST_2,13,IF($K51=INVEST_3,18,IF($K51=INVEST_4,23,0)))),FALSE),
"")</f>
        <v/>
      </c>
      <c r="CE51" s="32" t="str">
        <f ca="1">IFERROR(VLOOKUP(CE$6,Settings!$J$38:$AJ$52,
IF($K51=INVEST_1,8,IF($K51=INVEST_2,13,IF($K51=INVEST_3,18,IF($K51=INVEST_4,23,0)))),FALSE),
"")</f>
        <v/>
      </c>
      <c r="CF51" s="32" t="str">
        <f ca="1">IFERROR(VLOOKUP(CF$6,Settings!$J$38:$AJ$52,
IF($K51=INVEST_1,8,IF($K51=INVEST_2,13,IF($K51=INVEST_3,18,IF($K51=INVEST_4,23,0)))),FALSE),
"")</f>
        <v/>
      </c>
      <c r="CG51" s="32" t="str">
        <f ca="1">IFERROR(VLOOKUP(CG$6,Settings!$J$38:$AJ$52,
IF($K51=INVEST_1,8,IF($K51=INVEST_2,13,IF($K51=INVEST_3,18,IF($K51=INVEST_4,23,0)))),FALSE),
"")</f>
        <v/>
      </c>
      <c r="CH51" s="32" t="str">
        <f ca="1">IFERROR(VLOOKUP(CH$6,Settings!$J$38:$AJ$52,
IF($K51=INVEST_1,8,IF($K51=INVEST_2,13,IF($K51=INVEST_3,18,IF($K51=INVEST_4,23,0)))),FALSE),
"")</f>
        <v/>
      </c>
      <c r="CI51" s="32" t="str">
        <f ca="1">IFERROR(VLOOKUP(CI$6,Settings!$J$38:$AJ$52,
IF($K51=INVEST_1,8,IF($K51=INVEST_2,13,IF($K51=INVEST_3,18,IF($K51=INVEST_4,23,0)))),FALSE),
"")</f>
        <v/>
      </c>
      <c r="CJ51" s="32" t="str">
        <f ca="1">IFERROR(VLOOKUP(CJ$6,Settings!$J$38:$AJ$52,
IF($K51=INVEST_1,8,IF($K51=INVEST_2,13,IF($K51=INVEST_3,18,IF($K51=INVEST_4,23,0)))),FALSE),
"")</f>
        <v/>
      </c>
      <c r="CK51" s="32" t="str">
        <f ca="1">IFERROR(VLOOKUP(CK$6,Settings!$J$38:$AJ$52,
IF($K51=INVEST_1,8,IF($K51=INVEST_2,13,IF($K51=INVEST_3,18,IF($K51=INVEST_4,23,0)))),FALSE),
"")</f>
        <v/>
      </c>
    </row>
    <row r="52" spans="1:89" s="2" customFormat="1">
      <c r="A52" s="15" t="str">
        <f>IF($BC52="Y","ProjY"&amp;COUNTIF($BC$8:$BC52,"Y"),"")</f>
        <v/>
      </c>
      <c r="B52" s="1"/>
      <c r="C52" s="56">
        <v>46</v>
      </c>
      <c r="D52" s="114"/>
      <c r="E52" s="114"/>
      <c r="F52" s="114"/>
      <c r="G52" s="114"/>
      <c r="H52" s="114"/>
      <c r="I52" s="114"/>
      <c r="J52" s="114"/>
      <c r="K52" s="110"/>
      <c r="L52" s="110"/>
      <c r="M52" s="110"/>
      <c r="N52" s="110"/>
      <c r="O52" s="110"/>
      <c r="P52" s="115"/>
      <c r="Q52" s="115"/>
      <c r="R52" s="115"/>
      <c r="S52" s="111"/>
      <c r="T52" s="112"/>
      <c r="U52" s="113"/>
      <c r="V52" s="38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57"/>
      <c r="AK52" s="59">
        <f t="shared" ca="1" si="5"/>
        <v>0</v>
      </c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59">
        <f t="shared" ca="1" si="6"/>
        <v>0</v>
      </c>
      <c r="BB52" s="39">
        <f t="shared" ca="1" si="7"/>
        <v>0</v>
      </c>
      <c r="BC52" s="55" t="s">
        <v>23</v>
      </c>
      <c r="BD52" s="1"/>
      <c r="BG52" s="32" t="str">
        <f ca="1">IFERROR(VLOOKUP(BG$6,Settings!$J$18:$AJ$32,
IF($K52=INVEST_1,8,IF($K52=INVEST_2,13,IF($K52=INVEST_3,18,IF($K52=INVEST_4,23,0)))),FALSE),
"")</f>
        <v/>
      </c>
      <c r="BH52" s="32" t="str">
        <f ca="1">IFERROR(VLOOKUP(BH$6,Settings!$J$18:$AJ$32,
IF($K52=INVEST_1,8,IF($K52=INVEST_2,13,IF($K52=INVEST_3,18,IF($K52=INVEST_4,23,0)))),FALSE),
"")</f>
        <v/>
      </c>
      <c r="BI52" s="32" t="str">
        <f ca="1">IFERROR(VLOOKUP(BI$6,Settings!$J$18:$AJ$32,
IF($K52=INVEST_1,8,IF($K52=INVEST_2,13,IF($K52=INVEST_3,18,IF($K52=INVEST_4,23,0)))),FALSE),
"")</f>
        <v/>
      </c>
      <c r="BJ52" s="32" t="str">
        <f ca="1">IFERROR(VLOOKUP(BJ$6,Settings!$J$18:$AJ$32,
IF($K52=INVEST_1,8,IF($K52=INVEST_2,13,IF($K52=INVEST_3,18,IF($K52=INVEST_4,23,0)))),FALSE),
"")</f>
        <v/>
      </c>
      <c r="BK52" s="32" t="str">
        <f ca="1">IFERROR(VLOOKUP(BK$6,Settings!$J$18:$AJ$32,
IF($K52=INVEST_1,8,IF($K52=INVEST_2,13,IF($K52=INVEST_3,18,IF($K52=INVEST_4,23,0)))),FALSE),
"")</f>
        <v/>
      </c>
      <c r="BL52" s="32" t="str">
        <f ca="1">IFERROR(VLOOKUP(BL$6,Settings!$J$18:$AJ$32,
IF($K52=INVEST_1,8,IF($K52=INVEST_2,13,IF($K52=INVEST_3,18,IF($K52=INVEST_4,23,0)))),FALSE),
"")</f>
        <v/>
      </c>
      <c r="BM52" s="32" t="str">
        <f ca="1">IFERROR(VLOOKUP(BM$6,Settings!$J$18:$AJ$32,
IF($K52=INVEST_1,8,IF($K52=INVEST_2,13,IF($K52=INVEST_3,18,IF($K52=INVEST_4,23,0)))),FALSE),
"")</f>
        <v/>
      </c>
      <c r="BN52" s="32" t="str">
        <f ca="1">IFERROR(VLOOKUP(BN$6,Settings!$J$18:$AJ$32,
IF($K52=INVEST_1,8,IF($K52=INVEST_2,13,IF($K52=INVEST_3,18,IF($K52=INVEST_4,23,0)))),FALSE),
"")</f>
        <v/>
      </c>
      <c r="BO52" s="32" t="str">
        <f ca="1">IFERROR(VLOOKUP(BO$6,Settings!$J$18:$AJ$32,
IF($K52=INVEST_1,8,IF($K52=INVEST_2,13,IF($K52=INVEST_3,18,IF($K52=INVEST_4,23,0)))),FALSE),
"")</f>
        <v/>
      </c>
      <c r="BP52" s="32" t="str">
        <f ca="1">IFERROR(VLOOKUP(BP$6,Settings!$J$18:$AJ$32,
IF($K52=INVEST_1,8,IF($K52=INVEST_2,13,IF($K52=INVEST_3,18,IF($K52=INVEST_4,23,0)))),FALSE),
"")</f>
        <v/>
      </c>
      <c r="BQ52" s="32" t="str">
        <f ca="1">IFERROR(VLOOKUP(BQ$6,Settings!$J$18:$AJ$32,
IF($K52=INVEST_1,8,IF($K52=INVEST_2,13,IF($K52=INVEST_3,18,IF($K52=INVEST_4,23,0)))),FALSE),
"")</f>
        <v/>
      </c>
      <c r="BR52" s="32" t="str">
        <f ca="1">IFERROR(VLOOKUP(BR$6,Settings!$J$18:$AJ$32,
IF($K52=INVEST_1,8,IF($K52=INVEST_2,13,IF($K52=INVEST_3,18,IF($K52=INVEST_4,23,0)))),FALSE),
"")</f>
        <v/>
      </c>
      <c r="BS52" s="32" t="str">
        <f ca="1">IFERROR(VLOOKUP(BS$6,Settings!$J$18:$AJ$32,
IF($K52=INVEST_1,8,IF($K52=INVEST_2,13,IF($K52=INVEST_3,18,IF($K52=INVEST_4,23,0)))),FALSE),
"")</f>
        <v/>
      </c>
      <c r="BT52" s="32" t="str">
        <f ca="1">IFERROR(VLOOKUP(BT$6,Settings!$J$18:$AJ$32,
IF($K52=INVEST_1,8,IF($K52=INVEST_2,13,IF($K52=INVEST_3,18,IF($K52=INVEST_4,23,0)))),FALSE),
"")</f>
        <v/>
      </c>
      <c r="BU52" s="33" t="str">
        <f ca="1">IFERROR(VLOOKUP(BU$6,Settings!$J$18:$AJ$32,
IF($K52=INVEST_1,8,IF($K52=INVEST_2,13,IF($K52=INVEST_3,18,IF($K52=INVEST_4,23,0)))),FALSE),
"")</f>
        <v/>
      </c>
      <c r="BW52" s="34" t="str">
        <f ca="1">IFERROR(VLOOKUP(BW$6,Settings!$J$38:$AJ$52,
IF($K52=INVEST_1,8,IF($K52=INVEST_2,13,IF($K52=INVEST_3,18,IF($K52=INVEST_4,23,0)))),FALSE),
"")</f>
        <v/>
      </c>
      <c r="BX52" s="32" t="str">
        <f ca="1">IFERROR(VLOOKUP(BX$6,Settings!$J$38:$AJ$52,
IF($K52=INVEST_1,8,IF($K52=INVEST_2,13,IF($K52=INVEST_3,18,IF($K52=INVEST_4,23,0)))),FALSE),
"")</f>
        <v/>
      </c>
      <c r="BY52" s="32" t="str">
        <f ca="1">IFERROR(VLOOKUP(BY$6,Settings!$J$38:$AJ$52,
IF($K52=INVEST_1,8,IF($K52=INVEST_2,13,IF($K52=INVEST_3,18,IF($K52=INVEST_4,23,0)))),FALSE),
"")</f>
        <v/>
      </c>
      <c r="BZ52" s="32" t="str">
        <f ca="1">IFERROR(VLOOKUP(BZ$6,Settings!$J$38:$AJ$52,
IF($K52=INVEST_1,8,IF($K52=INVEST_2,13,IF($K52=INVEST_3,18,IF($K52=INVEST_4,23,0)))),FALSE),
"")</f>
        <v/>
      </c>
      <c r="CA52" s="32" t="str">
        <f ca="1">IFERROR(VLOOKUP(CA$6,Settings!$J$38:$AJ$52,
IF($K52=INVEST_1,8,IF($K52=INVEST_2,13,IF($K52=INVEST_3,18,IF($K52=INVEST_4,23,0)))),FALSE),
"")</f>
        <v/>
      </c>
      <c r="CB52" s="32" t="str">
        <f ca="1">IFERROR(VLOOKUP(CB$6,Settings!$J$38:$AJ$52,
IF($K52=INVEST_1,8,IF($K52=INVEST_2,13,IF($K52=INVEST_3,18,IF($K52=INVEST_4,23,0)))),FALSE),
"")</f>
        <v/>
      </c>
      <c r="CC52" s="32" t="str">
        <f ca="1">IFERROR(VLOOKUP(CC$6,Settings!$J$38:$AJ$52,
IF($K52=INVEST_1,8,IF($K52=INVEST_2,13,IF($K52=INVEST_3,18,IF($K52=INVEST_4,23,0)))),FALSE),
"")</f>
        <v/>
      </c>
      <c r="CD52" s="32" t="str">
        <f ca="1">IFERROR(VLOOKUP(CD$6,Settings!$J$38:$AJ$52,
IF($K52=INVEST_1,8,IF($K52=INVEST_2,13,IF($K52=INVEST_3,18,IF($K52=INVEST_4,23,0)))),FALSE),
"")</f>
        <v/>
      </c>
      <c r="CE52" s="32" t="str">
        <f ca="1">IFERROR(VLOOKUP(CE$6,Settings!$J$38:$AJ$52,
IF($K52=INVEST_1,8,IF($K52=INVEST_2,13,IF($K52=INVEST_3,18,IF($K52=INVEST_4,23,0)))),FALSE),
"")</f>
        <v/>
      </c>
      <c r="CF52" s="32" t="str">
        <f ca="1">IFERROR(VLOOKUP(CF$6,Settings!$J$38:$AJ$52,
IF($K52=INVEST_1,8,IF($K52=INVEST_2,13,IF($K52=INVEST_3,18,IF($K52=INVEST_4,23,0)))),FALSE),
"")</f>
        <v/>
      </c>
      <c r="CG52" s="32" t="str">
        <f ca="1">IFERROR(VLOOKUP(CG$6,Settings!$J$38:$AJ$52,
IF($K52=INVEST_1,8,IF($K52=INVEST_2,13,IF($K52=INVEST_3,18,IF($K52=INVEST_4,23,0)))),FALSE),
"")</f>
        <v/>
      </c>
      <c r="CH52" s="32" t="str">
        <f ca="1">IFERROR(VLOOKUP(CH$6,Settings!$J$38:$AJ$52,
IF($K52=INVEST_1,8,IF($K52=INVEST_2,13,IF($K52=INVEST_3,18,IF($K52=INVEST_4,23,0)))),FALSE),
"")</f>
        <v/>
      </c>
      <c r="CI52" s="32" t="str">
        <f ca="1">IFERROR(VLOOKUP(CI$6,Settings!$J$38:$AJ$52,
IF($K52=INVEST_1,8,IF($K52=INVEST_2,13,IF($K52=INVEST_3,18,IF($K52=INVEST_4,23,0)))),FALSE),
"")</f>
        <v/>
      </c>
      <c r="CJ52" s="32" t="str">
        <f ca="1">IFERROR(VLOOKUP(CJ$6,Settings!$J$38:$AJ$52,
IF($K52=INVEST_1,8,IF($K52=INVEST_2,13,IF($K52=INVEST_3,18,IF($K52=INVEST_4,23,0)))),FALSE),
"")</f>
        <v/>
      </c>
      <c r="CK52" s="32" t="str">
        <f ca="1">IFERROR(VLOOKUP(CK$6,Settings!$J$38:$AJ$52,
IF($K52=INVEST_1,8,IF($K52=INVEST_2,13,IF($K52=INVEST_3,18,IF($K52=INVEST_4,23,0)))),FALSE),
"")</f>
        <v/>
      </c>
    </row>
    <row r="53" spans="1:89" s="2" customFormat="1">
      <c r="A53" s="15" t="str">
        <f>IF($BC53="Y","ProjY"&amp;COUNTIF($BC$8:$BC53,"Y"),"")</f>
        <v/>
      </c>
      <c r="B53" s="1"/>
      <c r="C53" s="56">
        <v>47</v>
      </c>
      <c r="D53" s="114"/>
      <c r="E53" s="114"/>
      <c r="F53" s="114"/>
      <c r="G53" s="114"/>
      <c r="H53" s="114"/>
      <c r="I53" s="114"/>
      <c r="J53" s="114"/>
      <c r="K53" s="110"/>
      <c r="L53" s="110"/>
      <c r="M53" s="110"/>
      <c r="N53" s="110"/>
      <c r="O53" s="110"/>
      <c r="P53" s="115"/>
      <c r="Q53" s="115"/>
      <c r="R53" s="115"/>
      <c r="S53" s="111"/>
      <c r="T53" s="112"/>
      <c r="U53" s="113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58"/>
      <c r="AK53" s="59">
        <f t="shared" ca="1" si="5"/>
        <v>0</v>
      </c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59">
        <f t="shared" ca="1" si="6"/>
        <v>0</v>
      </c>
      <c r="BB53" s="39">
        <f t="shared" ca="1" si="7"/>
        <v>0</v>
      </c>
      <c r="BC53" s="55" t="s">
        <v>23</v>
      </c>
      <c r="BD53" s="1"/>
      <c r="BG53" s="32" t="str">
        <f ca="1">IFERROR(VLOOKUP(BG$6,Settings!$J$18:$AJ$32,
IF($K53=INVEST_1,8,IF($K53=INVEST_2,13,IF($K53=INVEST_3,18,IF($K53=INVEST_4,23,0)))),FALSE),
"")</f>
        <v/>
      </c>
      <c r="BH53" s="32" t="str">
        <f ca="1">IFERROR(VLOOKUP(BH$6,Settings!$J$18:$AJ$32,
IF($K53=INVEST_1,8,IF($K53=INVEST_2,13,IF($K53=INVEST_3,18,IF($K53=INVEST_4,23,0)))),FALSE),
"")</f>
        <v/>
      </c>
      <c r="BI53" s="32" t="str">
        <f ca="1">IFERROR(VLOOKUP(BI$6,Settings!$J$18:$AJ$32,
IF($K53=INVEST_1,8,IF($K53=INVEST_2,13,IF($K53=INVEST_3,18,IF($K53=INVEST_4,23,0)))),FALSE),
"")</f>
        <v/>
      </c>
      <c r="BJ53" s="32" t="str">
        <f ca="1">IFERROR(VLOOKUP(BJ$6,Settings!$J$18:$AJ$32,
IF($K53=INVEST_1,8,IF($K53=INVEST_2,13,IF($K53=INVEST_3,18,IF($K53=INVEST_4,23,0)))),FALSE),
"")</f>
        <v/>
      </c>
      <c r="BK53" s="32" t="str">
        <f ca="1">IFERROR(VLOOKUP(BK$6,Settings!$J$18:$AJ$32,
IF($K53=INVEST_1,8,IF($K53=INVEST_2,13,IF($K53=INVEST_3,18,IF($K53=INVEST_4,23,0)))),FALSE),
"")</f>
        <v/>
      </c>
      <c r="BL53" s="32" t="str">
        <f ca="1">IFERROR(VLOOKUP(BL$6,Settings!$J$18:$AJ$32,
IF($K53=INVEST_1,8,IF($K53=INVEST_2,13,IF($K53=INVEST_3,18,IF($K53=INVEST_4,23,0)))),FALSE),
"")</f>
        <v/>
      </c>
      <c r="BM53" s="32" t="str">
        <f ca="1">IFERROR(VLOOKUP(BM$6,Settings!$J$18:$AJ$32,
IF($K53=INVEST_1,8,IF($K53=INVEST_2,13,IF($K53=INVEST_3,18,IF($K53=INVEST_4,23,0)))),FALSE),
"")</f>
        <v/>
      </c>
      <c r="BN53" s="32" t="str">
        <f ca="1">IFERROR(VLOOKUP(BN$6,Settings!$J$18:$AJ$32,
IF($K53=INVEST_1,8,IF($K53=INVEST_2,13,IF($K53=INVEST_3,18,IF($K53=INVEST_4,23,0)))),FALSE),
"")</f>
        <v/>
      </c>
      <c r="BO53" s="32" t="str">
        <f ca="1">IFERROR(VLOOKUP(BO$6,Settings!$J$18:$AJ$32,
IF($K53=INVEST_1,8,IF($K53=INVEST_2,13,IF($K53=INVEST_3,18,IF($K53=INVEST_4,23,0)))),FALSE),
"")</f>
        <v/>
      </c>
      <c r="BP53" s="32" t="str">
        <f ca="1">IFERROR(VLOOKUP(BP$6,Settings!$J$18:$AJ$32,
IF($K53=INVEST_1,8,IF($K53=INVEST_2,13,IF($K53=INVEST_3,18,IF($K53=INVEST_4,23,0)))),FALSE),
"")</f>
        <v/>
      </c>
      <c r="BQ53" s="32" t="str">
        <f ca="1">IFERROR(VLOOKUP(BQ$6,Settings!$J$18:$AJ$32,
IF($K53=INVEST_1,8,IF($K53=INVEST_2,13,IF($K53=INVEST_3,18,IF($K53=INVEST_4,23,0)))),FALSE),
"")</f>
        <v/>
      </c>
      <c r="BR53" s="32" t="str">
        <f ca="1">IFERROR(VLOOKUP(BR$6,Settings!$J$18:$AJ$32,
IF($K53=INVEST_1,8,IF($K53=INVEST_2,13,IF($K53=INVEST_3,18,IF($K53=INVEST_4,23,0)))),FALSE),
"")</f>
        <v/>
      </c>
      <c r="BS53" s="32" t="str">
        <f ca="1">IFERROR(VLOOKUP(BS$6,Settings!$J$18:$AJ$32,
IF($K53=INVEST_1,8,IF($K53=INVEST_2,13,IF($K53=INVEST_3,18,IF($K53=INVEST_4,23,0)))),FALSE),
"")</f>
        <v/>
      </c>
      <c r="BT53" s="32" t="str">
        <f ca="1">IFERROR(VLOOKUP(BT$6,Settings!$J$18:$AJ$32,
IF($K53=INVEST_1,8,IF($K53=INVEST_2,13,IF($K53=INVEST_3,18,IF($K53=INVEST_4,23,0)))),FALSE),
"")</f>
        <v/>
      </c>
      <c r="BU53" s="33" t="str">
        <f ca="1">IFERROR(VLOOKUP(BU$6,Settings!$J$18:$AJ$32,
IF($K53=INVEST_1,8,IF($K53=INVEST_2,13,IF($K53=INVEST_3,18,IF($K53=INVEST_4,23,0)))),FALSE),
"")</f>
        <v/>
      </c>
      <c r="BW53" s="34" t="str">
        <f ca="1">IFERROR(VLOOKUP(BW$6,Settings!$J$38:$AJ$52,
IF($K53=INVEST_1,8,IF($K53=INVEST_2,13,IF($K53=INVEST_3,18,IF($K53=INVEST_4,23,0)))),FALSE),
"")</f>
        <v/>
      </c>
      <c r="BX53" s="32" t="str">
        <f ca="1">IFERROR(VLOOKUP(BX$6,Settings!$J$38:$AJ$52,
IF($K53=INVEST_1,8,IF($K53=INVEST_2,13,IF($K53=INVEST_3,18,IF($K53=INVEST_4,23,0)))),FALSE),
"")</f>
        <v/>
      </c>
      <c r="BY53" s="32" t="str">
        <f ca="1">IFERROR(VLOOKUP(BY$6,Settings!$J$38:$AJ$52,
IF($K53=INVEST_1,8,IF($K53=INVEST_2,13,IF($K53=INVEST_3,18,IF($K53=INVEST_4,23,0)))),FALSE),
"")</f>
        <v/>
      </c>
      <c r="BZ53" s="32" t="str">
        <f ca="1">IFERROR(VLOOKUP(BZ$6,Settings!$J$38:$AJ$52,
IF($K53=INVEST_1,8,IF($K53=INVEST_2,13,IF($K53=INVEST_3,18,IF($K53=INVEST_4,23,0)))),FALSE),
"")</f>
        <v/>
      </c>
      <c r="CA53" s="32" t="str">
        <f ca="1">IFERROR(VLOOKUP(CA$6,Settings!$J$38:$AJ$52,
IF($K53=INVEST_1,8,IF($K53=INVEST_2,13,IF($K53=INVEST_3,18,IF($K53=INVEST_4,23,0)))),FALSE),
"")</f>
        <v/>
      </c>
      <c r="CB53" s="32" t="str">
        <f ca="1">IFERROR(VLOOKUP(CB$6,Settings!$J$38:$AJ$52,
IF($K53=INVEST_1,8,IF($K53=INVEST_2,13,IF($K53=INVEST_3,18,IF($K53=INVEST_4,23,0)))),FALSE),
"")</f>
        <v/>
      </c>
      <c r="CC53" s="32" t="str">
        <f ca="1">IFERROR(VLOOKUP(CC$6,Settings!$J$38:$AJ$52,
IF($K53=INVEST_1,8,IF($K53=INVEST_2,13,IF($K53=INVEST_3,18,IF($K53=INVEST_4,23,0)))),FALSE),
"")</f>
        <v/>
      </c>
      <c r="CD53" s="32" t="str">
        <f ca="1">IFERROR(VLOOKUP(CD$6,Settings!$J$38:$AJ$52,
IF($K53=INVEST_1,8,IF($K53=INVEST_2,13,IF($K53=INVEST_3,18,IF($K53=INVEST_4,23,0)))),FALSE),
"")</f>
        <v/>
      </c>
      <c r="CE53" s="32" t="str">
        <f ca="1">IFERROR(VLOOKUP(CE$6,Settings!$J$38:$AJ$52,
IF($K53=INVEST_1,8,IF($K53=INVEST_2,13,IF($K53=INVEST_3,18,IF($K53=INVEST_4,23,0)))),FALSE),
"")</f>
        <v/>
      </c>
      <c r="CF53" s="32" t="str">
        <f ca="1">IFERROR(VLOOKUP(CF$6,Settings!$J$38:$AJ$52,
IF($K53=INVEST_1,8,IF($K53=INVEST_2,13,IF($K53=INVEST_3,18,IF($K53=INVEST_4,23,0)))),FALSE),
"")</f>
        <v/>
      </c>
      <c r="CG53" s="32" t="str">
        <f ca="1">IFERROR(VLOOKUP(CG$6,Settings!$J$38:$AJ$52,
IF($K53=INVEST_1,8,IF($K53=INVEST_2,13,IF($K53=INVEST_3,18,IF($K53=INVEST_4,23,0)))),FALSE),
"")</f>
        <v/>
      </c>
      <c r="CH53" s="32" t="str">
        <f ca="1">IFERROR(VLOOKUP(CH$6,Settings!$J$38:$AJ$52,
IF($K53=INVEST_1,8,IF($K53=INVEST_2,13,IF($K53=INVEST_3,18,IF($K53=INVEST_4,23,0)))),FALSE),
"")</f>
        <v/>
      </c>
      <c r="CI53" s="32" t="str">
        <f ca="1">IFERROR(VLOOKUP(CI$6,Settings!$J$38:$AJ$52,
IF($K53=INVEST_1,8,IF($K53=INVEST_2,13,IF($K53=INVEST_3,18,IF($K53=INVEST_4,23,0)))),FALSE),
"")</f>
        <v/>
      </c>
      <c r="CJ53" s="32" t="str">
        <f ca="1">IFERROR(VLOOKUP(CJ$6,Settings!$J$38:$AJ$52,
IF($K53=INVEST_1,8,IF($K53=INVEST_2,13,IF($K53=INVEST_3,18,IF($K53=INVEST_4,23,0)))),FALSE),
"")</f>
        <v/>
      </c>
      <c r="CK53" s="32" t="str">
        <f ca="1">IFERROR(VLOOKUP(CK$6,Settings!$J$38:$AJ$52,
IF($K53=INVEST_1,8,IF($K53=INVEST_2,13,IF($K53=INVEST_3,18,IF($K53=INVEST_4,23,0)))),FALSE),
"")</f>
        <v/>
      </c>
    </row>
    <row r="54" spans="1:89" s="2" customFormat="1">
      <c r="A54" s="15" t="str">
        <f>IF($BC54="Y","ProjY"&amp;COUNTIF($BC$8:$BC54,"Y"),"")</f>
        <v/>
      </c>
      <c r="B54" s="1"/>
      <c r="C54" s="56">
        <v>48</v>
      </c>
      <c r="D54" s="114"/>
      <c r="E54" s="114"/>
      <c r="F54" s="114"/>
      <c r="G54" s="114"/>
      <c r="H54" s="114"/>
      <c r="I54" s="114"/>
      <c r="J54" s="114"/>
      <c r="K54" s="110"/>
      <c r="L54" s="110"/>
      <c r="M54" s="110"/>
      <c r="N54" s="110"/>
      <c r="O54" s="110"/>
      <c r="P54" s="115"/>
      <c r="Q54" s="115"/>
      <c r="R54" s="115"/>
      <c r="S54" s="111"/>
      <c r="T54" s="112"/>
      <c r="U54" s="113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58"/>
      <c r="AK54" s="59">
        <f t="shared" ca="1" si="5"/>
        <v>0</v>
      </c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59">
        <f t="shared" ca="1" si="6"/>
        <v>0</v>
      </c>
      <c r="BB54" s="39">
        <f t="shared" ca="1" si="7"/>
        <v>0</v>
      </c>
      <c r="BC54" s="55" t="s">
        <v>23</v>
      </c>
      <c r="BD54" s="1"/>
      <c r="BG54" s="32" t="str">
        <f ca="1">IFERROR(VLOOKUP(BG$6,Settings!$J$18:$AJ$32,
IF($K54=INVEST_1,8,IF($K54=INVEST_2,13,IF($K54=INVEST_3,18,IF($K54=INVEST_4,23,0)))),FALSE),
"")</f>
        <v/>
      </c>
      <c r="BH54" s="32" t="str">
        <f ca="1">IFERROR(VLOOKUP(BH$6,Settings!$J$18:$AJ$32,
IF($K54=INVEST_1,8,IF($K54=INVEST_2,13,IF($K54=INVEST_3,18,IF($K54=INVEST_4,23,0)))),FALSE),
"")</f>
        <v/>
      </c>
      <c r="BI54" s="32" t="str">
        <f ca="1">IFERROR(VLOOKUP(BI$6,Settings!$J$18:$AJ$32,
IF($K54=INVEST_1,8,IF($K54=INVEST_2,13,IF($K54=INVEST_3,18,IF($K54=INVEST_4,23,0)))),FALSE),
"")</f>
        <v/>
      </c>
      <c r="BJ54" s="32" t="str">
        <f ca="1">IFERROR(VLOOKUP(BJ$6,Settings!$J$18:$AJ$32,
IF($K54=INVEST_1,8,IF($K54=INVEST_2,13,IF($K54=INVEST_3,18,IF($K54=INVEST_4,23,0)))),FALSE),
"")</f>
        <v/>
      </c>
      <c r="BK54" s="32" t="str">
        <f ca="1">IFERROR(VLOOKUP(BK$6,Settings!$J$18:$AJ$32,
IF($K54=INVEST_1,8,IF($K54=INVEST_2,13,IF($K54=INVEST_3,18,IF($K54=INVEST_4,23,0)))),FALSE),
"")</f>
        <v/>
      </c>
      <c r="BL54" s="32" t="str">
        <f ca="1">IFERROR(VLOOKUP(BL$6,Settings!$J$18:$AJ$32,
IF($K54=INVEST_1,8,IF($K54=INVEST_2,13,IF($K54=INVEST_3,18,IF($K54=INVEST_4,23,0)))),FALSE),
"")</f>
        <v/>
      </c>
      <c r="BM54" s="32" t="str">
        <f ca="1">IFERROR(VLOOKUP(BM$6,Settings!$J$18:$AJ$32,
IF($K54=INVEST_1,8,IF($K54=INVEST_2,13,IF($K54=INVEST_3,18,IF($K54=INVEST_4,23,0)))),FALSE),
"")</f>
        <v/>
      </c>
      <c r="BN54" s="32" t="str">
        <f ca="1">IFERROR(VLOOKUP(BN$6,Settings!$J$18:$AJ$32,
IF($K54=INVEST_1,8,IF($K54=INVEST_2,13,IF($K54=INVEST_3,18,IF($K54=INVEST_4,23,0)))),FALSE),
"")</f>
        <v/>
      </c>
      <c r="BO54" s="32" t="str">
        <f ca="1">IFERROR(VLOOKUP(BO$6,Settings!$J$18:$AJ$32,
IF($K54=INVEST_1,8,IF($K54=INVEST_2,13,IF($K54=INVEST_3,18,IF($K54=INVEST_4,23,0)))),FALSE),
"")</f>
        <v/>
      </c>
      <c r="BP54" s="32" t="str">
        <f ca="1">IFERROR(VLOOKUP(BP$6,Settings!$J$18:$AJ$32,
IF($K54=INVEST_1,8,IF($K54=INVEST_2,13,IF($K54=INVEST_3,18,IF($K54=INVEST_4,23,0)))),FALSE),
"")</f>
        <v/>
      </c>
      <c r="BQ54" s="32" t="str">
        <f ca="1">IFERROR(VLOOKUP(BQ$6,Settings!$J$18:$AJ$32,
IF($K54=INVEST_1,8,IF($K54=INVEST_2,13,IF($K54=INVEST_3,18,IF($K54=INVEST_4,23,0)))),FALSE),
"")</f>
        <v/>
      </c>
      <c r="BR54" s="32" t="str">
        <f ca="1">IFERROR(VLOOKUP(BR$6,Settings!$J$18:$AJ$32,
IF($K54=INVEST_1,8,IF($K54=INVEST_2,13,IF($K54=INVEST_3,18,IF($K54=INVEST_4,23,0)))),FALSE),
"")</f>
        <v/>
      </c>
      <c r="BS54" s="32" t="str">
        <f ca="1">IFERROR(VLOOKUP(BS$6,Settings!$J$18:$AJ$32,
IF($K54=INVEST_1,8,IF($K54=INVEST_2,13,IF($K54=INVEST_3,18,IF($K54=INVEST_4,23,0)))),FALSE),
"")</f>
        <v/>
      </c>
      <c r="BT54" s="32" t="str">
        <f ca="1">IFERROR(VLOOKUP(BT$6,Settings!$J$18:$AJ$32,
IF($K54=INVEST_1,8,IF($K54=INVEST_2,13,IF($K54=INVEST_3,18,IF($K54=INVEST_4,23,0)))),FALSE),
"")</f>
        <v/>
      </c>
      <c r="BU54" s="33" t="str">
        <f ca="1">IFERROR(VLOOKUP(BU$6,Settings!$J$18:$AJ$32,
IF($K54=INVEST_1,8,IF($K54=INVEST_2,13,IF($K54=INVEST_3,18,IF($K54=INVEST_4,23,0)))),FALSE),
"")</f>
        <v/>
      </c>
      <c r="BW54" s="34" t="str">
        <f ca="1">IFERROR(VLOOKUP(BW$6,Settings!$J$38:$AJ$52,
IF($K54=INVEST_1,8,IF($K54=INVEST_2,13,IF($K54=INVEST_3,18,IF($K54=INVEST_4,23,0)))),FALSE),
"")</f>
        <v/>
      </c>
      <c r="BX54" s="32" t="str">
        <f ca="1">IFERROR(VLOOKUP(BX$6,Settings!$J$38:$AJ$52,
IF($K54=INVEST_1,8,IF($K54=INVEST_2,13,IF($K54=INVEST_3,18,IF($K54=INVEST_4,23,0)))),FALSE),
"")</f>
        <v/>
      </c>
      <c r="BY54" s="32" t="str">
        <f ca="1">IFERROR(VLOOKUP(BY$6,Settings!$J$38:$AJ$52,
IF($K54=INVEST_1,8,IF($K54=INVEST_2,13,IF($K54=INVEST_3,18,IF($K54=INVEST_4,23,0)))),FALSE),
"")</f>
        <v/>
      </c>
      <c r="BZ54" s="32" t="str">
        <f ca="1">IFERROR(VLOOKUP(BZ$6,Settings!$J$38:$AJ$52,
IF($K54=INVEST_1,8,IF($K54=INVEST_2,13,IF($K54=INVEST_3,18,IF($K54=INVEST_4,23,0)))),FALSE),
"")</f>
        <v/>
      </c>
      <c r="CA54" s="32" t="str">
        <f ca="1">IFERROR(VLOOKUP(CA$6,Settings!$J$38:$AJ$52,
IF($K54=INVEST_1,8,IF($K54=INVEST_2,13,IF($K54=INVEST_3,18,IF($K54=INVEST_4,23,0)))),FALSE),
"")</f>
        <v/>
      </c>
      <c r="CB54" s="32" t="str">
        <f ca="1">IFERROR(VLOOKUP(CB$6,Settings!$J$38:$AJ$52,
IF($K54=INVEST_1,8,IF($K54=INVEST_2,13,IF($K54=INVEST_3,18,IF($K54=INVEST_4,23,0)))),FALSE),
"")</f>
        <v/>
      </c>
      <c r="CC54" s="32" t="str">
        <f ca="1">IFERROR(VLOOKUP(CC$6,Settings!$J$38:$AJ$52,
IF($K54=INVEST_1,8,IF($K54=INVEST_2,13,IF($K54=INVEST_3,18,IF($K54=INVEST_4,23,0)))),FALSE),
"")</f>
        <v/>
      </c>
      <c r="CD54" s="32" t="str">
        <f ca="1">IFERROR(VLOOKUP(CD$6,Settings!$J$38:$AJ$52,
IF($K54=INVEST_1,8,IF($K54=INVEST_2,13,IF($K54=INVEST_3,18,IF($K54=INVEST_4,23,0)))),FALSE),
"")</f>
        <v/>
      </c>
      <c r="CE54" s="32" t="str">
        <f ca="1">IFERROR(VLOOKUP(CE$6,Settings!$J$38:$AJ$52,
IF($K54=INVEST_1,8,IF($K54=INVEST_2,13,IF($K54=INVEST_3,18,IF($K54=INVEST_4,23,0)))),FALSE),
"")</f>
        <v/>
      </c>
      <c r="CF54" s="32" t="str">
        <f ca="1">IFERROR(VLOOKUP(CF$6,Settings!$J$38:$AJ$52,
IF($K54=INVEST_1,8,IF($K54=INVEST_2,13,IF($K54=INVEST_3,18,IF($K54=INVEST_4,23,0)))),FALSE),
"")</f>
        <v/>
      </c>
      <c r="CG54" s="32" t="str">
        <f ca="1">IFERROR(VLOOKUP(CG$6,Settings!$J$38:$AJ$52,
IF($K54=INVEST_1,8,IF($K54=INVEST_2,13,IF($K54=INVEST_3,18,IF($K54=INVEST_4,23,0)))),FALSE),
"")</f>
        <v/>
      </c>
      <c r="CH54" s="32" t="str">
        <f ca="1">IFERROR(VLOOKUP(CH$6,Settings!$J$38:$AJ$52,
IF($K54=INVEST_1,8,IF($K54=INVEST_2,13,IF($K54=INVEST_3,18,IF($K54=INVEST_4,23,0)))),FALSE),
"")</f>
        <v/>
      </c>
      <c r="CI54" s="32" t="str">
        <f ca="1">IFERROR(VLOOKUP(CI$6,Settings!$J$38:$AJ$52,
IF($K54=INVEST_1,8,IF($K54=INVEST_2,13,IF($K54=INVEST_3,18,IF($K54=INVEST_4,23,0)))),FALSE),
"")</f>
        <v/>
      </c>
      <c r="CJ54" s="32" t="str">
        <f ca="1">IFERROR(VLOOKUP(CJ$6,Settings!$J$38:$AJ$52,
IF($K54=INVEST_1,8,IF($K54=INVEST_2,13,IF($K54=INVEST_3,18,IF($K54=INVEST_4,23,0)))),FALSE),
"")</f>
        <v/>
      </c>
      <c r="CK54" s="32" t="str">
        <f ca="1">IFERROR(VLOOKUP(CK$6,Settings!$J$38:$AJ$52,
IF($K54=INVEST_1,8,IF($K54=INVEST_2,13,IF($K54=INVEST_3,18,IF($K54=INVEST_4,23,0)))),FALSE),
"")</f>
        <v/>
      </c>
    </row>
    <row r="55" spans="1:89" s="2" customFormat="1">
      <c r="A55" s="15" t="str">
        <f>IF($BC55="Y","ProjY"&amp;COUNTIF($BC$8:$BC55,"Y"),"")</f>
        <v/>
      </c>
      <c r="B55" s="1"/>
      <c r="C55" s="56">
        <v>49</v>
      </c>
      <c r="D55" s="114"/>
      <c r="E55" s="114"/>
      <c r="F55" s="114"/>
      <c r="G55" s="114"/>
      <c r="H55" s="114"/>
      <c r="I55" s="114"/>
      <c r="J55" s="114"/>
      <c r="K55" s="110"/>
      <c r="L55" s="110"/>
      <c r="M55" s="110"/>
      <c r="N55" s="110"/>
      <c r="O55" s="110"/>
      <c r="P55" s="115"/>
      <c r="Q55" s="115"/>
      <c r="R55" s="115"/>
      <c r="S55" s="111"/>
      <c r="T55" s="112"/>
      <c r="U55" s="113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58"/>
      <c r="AK55" s="59">
        <f t="shared" ca="1" si="5"/>
        <v>0</v>
      </c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59">
        <f t="shared" ca="1" si="6"/>
        <v>0</v>
      </c>
      <c r="BB55" s="39">
        <f t="shared" ca="1" si="7"/>
        <v>0</v>
      </c>
      <c r="BC55" s="55" t="s">
        <v>23</v>
      </c>
      <c r="BD55" s="1"/>
      <c r="BG55" s="32" t="str">
        <f ca="1">IFERROR(VLOOKUP(BG$6,Settings!$J$18:$AJ$32,
IF($K55=INVEST_1,8,IF($K55=INVEST_2,13,IF($K55=INVEST_3,18,IF($K55=INVEST_4,23,0)))),FALSE),
"")</f>
        <v/>
      </c>
      <c r="BH55" s="32" t="str">
        <f ca="1">IFERROR(VLOOKUP(BH$6,Settings!$J$18:$AJ$32,
IF($K55=INVEST_1,8,IF($K55=INVEST_2,13,IF($K55=INVEST_3,18,IF($K55=INVEST_4,23,0)))),FALSE),
"")</f>
        <v/>
      </c>
      <c r="BI55" s="32" t="str">
        <f ca="1">IFERROR(VLOOKUP(BI$6,Settings!$J$18:$AJ$32,
IF($K55=INVEST_1,8,IF($K55=INVEST_2,13,IF($K55=INVEST_3,18,IF($K55=INVEST_4,23,0)))),FALSE),
"")</f>
        <v/>
      </c>
      <c r="BJ55" s="32" t="str">
        <f ca="1">IFERROR(VLOOKUP(BJ$6,Settings!$J$18:$AJ$32,
IF($K55=INVEST_1,8,IF($K55=INVEST_2,13,IF($K55=INVEST_3,18,IF($K55=INVEST_4,23,0)))),FALSE),
"")</f>
        <v/>
      </c>
      <c r="BK55" s="32" t="str">
        <f ca="1">IFERROR(VLOOKUP(BK$6,Settings!$J$18:$AJ$32,
IF($K55=INVEST_1,8,IF($K55=INVEST_2,13,IF($K55=INVEST_3,18,IF($K55=INVEST_4,23,0)))),FALSE),
"")</f>
        <v/>
      </c>
      <c r="BL55" s="32" t="str">
        <f ca="1">IFERROR(VLOOKUP(BL$6,Settings!$J$18:$AJ$32,
IF($K55=INVEST_1,8,IF($K55=INVEST_2,13,IF($K55=INVEST_3,18,IF($K55=INVEST_4,23,0)))),FALSE),
"")</f>
        <v/>
      </c>
      <c r="BM55" s="32" t="str">
        <f ca="1">IFERROR(VLOOKUP(BM$6,Settings!$J$18:$AJ$32,
IF($K55=INVEST_1,8,IF($K55=INVEST_2,13,IF($K55=INVEST_3,18,IF($K55=INVEST_4,23,0)))),FALSE),
"")</f>
        <v/>
      </c>
      <c r="BN55" s="32" t="str">
        <f ca="1">IFERROR(VLOOKUP(BN$6,Settings!$J$18:$AJ$32,
IF($K55=INVEST_1,8,IF($K55=INVEST_2,13,IF($K55=INVEST_3,18,IF($K55=INVEST_4,23,0)))),FALSE),
"")</f>
        <v/>
      </c>
      <c r="BO55" s="32" t="str">
        <f ca="1">IFERROR(VLOOKUP(BO$6,Settings!$J$18:$AJ$32,
IF($K55=INVEST_1,8,IF($K55=INVEST_2,13,IF($K55=INVEST_3,18,IF($K55=INVEST_4,23,0)))),FALSE),
"")</f>
        <v/>
      </c>
      <c r="BP55" s="32" t="str">
        <f ca="1">IFERROR(VLOOKUP(BP$6,Settings!$J$18:$AJ$32,
IF($K55=INVEST_1,8,IF($K55=INVEST_2,13,IF($K55=INVEST_3,18,IF($K55=INVEST_4,23,0)))),FALSE),
"")</f>
        <v/>
      </c>
      <c r="BQ55" s="32" t="str">
        <f ca="1">IFERROR(VLOOKUP(BQ$6,Settings!$J$18:$AJ$32,
IF($K55=INVEST_1,8,IF($K55=INVEST_2,13,IF($K55=INVEST_3,18,IF($K55=INVEST_4,23,0)))),FALSE),
"")</f>
        <v/>
      </c>
      <c r="BR55" s="32" t="str">
        <f ca="1">IFERROR(VLOOKUP(BR$6,Settings!$J$18:$AJ$32,
IF($K55=INVEST_1,8,IF($K55=INVEST_2,13,IF($K55=INVEST_3,18,IF($K55=INVEST_4,23,0)))),FALSE),
"")</f>
        <v/>
      </c>
      <c r="BS55" s="32" t="str">
        <f ca="1">IFERROR(VLOOKUP(BS$6,Settings!$J$18:$AJ$32,
IF($K55=INVEST_1,8,IF($K55=INVEST_2,13,IF($K55=INVEST_3,18,IF($K55=INVEST_4,23,0)))),FALSE),
"")</f>
        <v/>
      </c>
      <c r="BT55" s="32" t="str">
        <f ca="1">IFERROR(VLOOKUP(BT$6,Settings!$J$18:$AJ$32,
IF($K55=INVEST_1,8,IF($K55=INVEST_2,13,IF($K55=INVEST_3,18,IF($K55=INVEST_4,23,0)))),FALSE),
"")</f>
        <v/>
      </c>
      <c r="BU55" s="33" t="str">
        <f ca="1">IFERROR(VLOOKUP(BU$6,Settings!$J$18:$AJ$32,
IF($K55=INVEST_1,8,IF($K55=INVEST_2,13,IF($K55=INVEST_3,18,IF($K55=INVEST_4,23,0)))),FALSE),
"")</f>
        <v/>
      </c>
      <c r="BW55" s="34" t="str">
        <f ca="1">IFERROR(VLOOKUP(BW$6,Settings!$J$38:$AJ$52,
IF($K55=INVEST_1,8,IF($K55=INVEST_2,13,IF($K55=INVEST_3,18,IF($K55=INVEST_4,23,0)))),FALSE),
"")</f>
        <v/>
      </c>
      <c r="BX55" s="32" t="str">
        <f ca="1">IFERROR(VLOOKUP(BX$6,Settings!$J$38:$AJ$52,
IF($K55=INVEST_1,8,IF($K55=INVEST_2,13,IF($K55=INVEST_3,18,IF($K55=INVEST_4,23,0)))),FALSE),
"")</f>
        <v/>
      </c>
      <c r="BY55" s="32" t="str">
        <f ca="1">IFERROR(VLOOKUP(BY$6,Settings!$J$38:$AJ$52,
IF($K55=INVEST_1,8,IF($K55=INVEST_2,13,IF($K55=INVEST_3,18,IF($K55=INVEST_4,23,0)))),FALSE),
"")</f>
        <v/>
      </c>
      <c r="BZ55" s="32" t="str">
        <f ca="1">IFERROR(VLOOKUP(BZ$6,Settings!$J$38:$AJ$52,
IF($K55=INVEST_1,8,IF($K55=INVEST_2,13,IF($K55=INVEST_3,18,IF($K55=INVEST_4,23,0)))),FALSE),
"")</f>
        <v/>
      </c>
      <c r="CA55" s="32" t="str">
        <f ca="1">IFERROR(VLOOKUP(CA$6,Settings!$J$38:$AJ$52,
IF($K55=INVEST_1,8,IF($K55=INVEST_2,13,IF($K55=INVEST_3,18,IF($K55=INVEST_4,23,0)))),FALSE),
"")</f>
        <v/>
      </c>
      <c r="CB55" s="32" t="str">
        <f ca="1">IFERROR(VLOOKUP(CB$6,Settings!$J$38:$AJ$52,
IF($K55=INVEST_1,8,IF($K55=INVEST_2,13,IF($K55=INVEST_3,18,IF($K55=INVEST_4,23,0)))),FALSE),
"")</f>
        <v/>
      </c>
      <c r="CC55" s="32" t="str">
        <f ca="1">IFERROR(VLOOKUP(CC$6,Settings!$J$38:$AJ$52,
IF($K55=INVEST_1,8,IF($K55=INVEST_2,13,IF($K55=INVEST_3,18,IF($K55=INVEST_4,23,0)))),FALSE),
"")</f>
        <v/>
      </c>
      <c r="CD55" s="32" t="str">
        <f ca="1">IFERROR(VLOOKUP(CD$6,Settings!$J$38:$AJ$52,
IF($K55=INVEST_1,8,IF($K55=INVEST_2,13,IF($K55=INVEST_3,18,IF($K55=INVEST_4,23,0)))),FALSE),
"")</f>
        <v/>
      </c>
      <c r="CE55" s="32" t="str">
        <f ca="1">IFERROR(VLOOKUP(CE$6,Settings!$J$38:$AJ$52,
IF($K55=INVEST_1,8,IF($K55=INVEST_2,13,IF($K55=INVEST_3,18,IF($K55=INVEST_4,23,0)))),FALSE),
"")</f>
        <v/>
      </c>
      <c r="CF55" s="32" t="str">
        <f ca="1">IFERROR(VLOOKUP(CF$6,Settings!$J$38:$AJ$52,
IF($K55=INVEST_1,8,IF($K55=INVEST_2,13,IF($K55=INVEST_3,18,IF($K55=INVEST_4,23,0)))),FALSE),
"")</f>
        <v/>
      </c>
      <c r="CG55" s="32" t="str">
        <f ca="1">IFERROR(VLOOKUP(CG$6,Settings!$J$38:$AJ$52,
IF($K55=INVEST_1,8,IF($K55=INVEST_2,13,IF($K55=INVEST_3,18,IF($K55=INVEST_4,23,0)))),FALSE),
"")</f>
        <v/>
      </c>
      <c r="CH55" s="32" t="str">
        <f ca="1">IFERROR(VLOOKUP(CH$6,Settings!$J$38:$AJ$52,
IF($K55=INVEST_1,8,IF($K55=INVEST_2,13,IF($K55=INVEST_3,18,IF($K55=INVEST_4,23,0)))),FALSE),
"")</f>
        <v/>
      </c>
      <c r="CI55" s="32" t="str">
        <f ca="1">IFERROR(VLOOKUP(CI$6,Settings!$J$38:$AJ$52,
IF($K55=INVEST_1,8,IF($K55=INVEST_2,13,IF($K55=INVEST_3,18,IF($K55=INVEST_4,23,0)))),FALSE),
"")</f>
        <v/>
      </c>
      <c r="CJ55" s="32" t="str">
        <f ca="1">IFERROR(VLOOKUP(CJ$6,Settings!$J$38:$AJ$52,
IF($K55=INVEST_1,8,IF($K55=INVEST_2,13,IF($K55=INVEST_3,18,IF($K55=INVEST_4,23,0)))),FALSE),
"")</f>
        <v/>
      </c>
      <c r="CK55" s="32" t="str">
        <f ca="1">IFERROR(VLOOKUP(CK$6,Settings!$J$38:$AJ$52,
IF($K55=INVEST_1,8,IF($K55=INVEST_2,13,IF($K55=INVEST_3,18,IF($K55=INVEST_4,23,0)))),FALSE),
"")</f>
        <v/>
      </c>
    </row>
    <row r="56" spans="1:89" s="2" customFormat="1">
      <c r="A56" s="15" t="str">
        <f>IF($BC56="Y","ProjY"&amp;COUNTIF($BC$8:$BC56,"Y"),"")</f>
        <v/>
      </c>
      <c r="B56" s="1"/>
      <c r="C56" s="68">
        <v>50</v>
      </c>
      <c r="D56" s="70"/>
      <c r="E56" s="69"/>
      <c r="F56" s="69"/>
      <c r="G56" s="69"/>
      <c r="H56" s="69"/>
      <c r="I56" s="69"/>
      <c r="J56" s="69"/>
      <c r="K56" s="110"/>
      <c r="L56" s="110"/>
      <c r="M56" s="110"/>
      <c r="N56" s="110"/>
      <c r="O56" s="110"/>
      <c r="P56" s="115"/>
      <c r="Q56" s="115"/>
      <c r="R56" s="115"/>
      <c r="S56" s="111"/>
      <c r="T56" s="112"/>
      <c r="U56" s="113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58"/>
      <c r="AK56" s="59">
        <f t="shared" ca="1" si="5"/>
        <v>0</v>
      </c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59">
        <f t="shared" ca="1" si="6"/>
        <v>0</v>
      </c>
      <c r="BB56" s="39">
        <f t="shared" ca="1" si="7"/>
        <v>0</v>
      </c>
      <c r="BC56" s="55" t="s">
        <v>23</v>
      </c>
      <c r="BD56" s="1"/>
      <c r="BG56" s="32" t="str">
        <f ca="1">IFERROR(VLOOKUP(BG$6,Settings!$J$18:$AJ$32,
IF($K56=INVEST_1,8,IF($K56=INVEST_2,13,IF($K56=INVEST_3,18,IF($K56=INVEST_4,23,0)))),FALSE),
"")</f>
        <v/>
      </c>
      <c r="BH56" s="32" t="str">
        <f ca="1">IFERROR(VLOOKUP(BH$6,Settings!$J$18:$AJ$32,
IF($K56=INVEST_1,8,IF($K56=INVEST_2,13,IF($K56=INVEST_3,18,IF($K56=INVEST_4,23,0)))),FALSE),
"")</f>
        <v/>
      </c>
      <c r="BI56" s="32" t="str">
        <f ca="1">IFERROR(VLOOKUP(BI$6,Settings!$J$18:$AJ$32,
IF($K56=INVEST_1,8,IF($K56=INVEST_2,13,IF($K56=INVEST_3,18,IF($K56=INVEST_4,23,0)))),FALSE),
"")</f>
        <v/>
      </c>
      <c r="BJ56" s="32" t="str">
        <f ca="1">IFERROR(VLOOKUP(BJ$6,Settings!$J$18:$AJ$32,
IF($K56=INVEST_1,8,IF($K56=INVEST_2,13,IF($K56=INVEST_3,18,IF($K56=INVEST_4,23,0)))),FALSE),
"")</f>
        <v/>
      </c>
      <c r="BK56" s="32" t="str">
        <f ca="1">IFERROR(VLOOKUP(BK$6,Settings!$J$18:$AJ$32,
IF($K56=INVEST_1,8,IF($K56=INVEST_2,13,IF($K56=INVEST_3,18,IF($K56=INVEST_4,23,0)))),FALSE),
"")</f>
        <v/>
      </c>
      <c r="BL56" s="32" t="str">
        <f ca="1">IFERROR(VLOOKUP(BL$6,Settings!$J$18:$AJ$32,
IF($K56=INVEST_1,8,IF($K56=INVEST_2,13,IF($K56=INVEST_3,18,IF($K56=INVEST_4,23,0)))),FALSE),
"")</f>
        <v/>
      </c>
      <c r="BM56" s="32" t="str">
        <f ca="1">IFERROR(VLOOKUP(BM$6,Settings!$J$18:$AJ$32,
IF($K56=INVEST_1,8,IF($K56=INVEST_2,13,IF($K56=INVEST_3,18,IF($K56=INVEST_4,23,0)))),FALSE),
"")</f>
        <v/>
      </c>
      <c r="BN56" s="32" t="str">
        <f ca="1">IFERROR(VLOOKUP(BN$6,Settings!$J$18:$AJ$32,
IF($K56=INVEST_1,8,IF($K56=INVEST_2,13,IF($K56=INVEST_3,18,IF($K56=INVEST_4,23,0)))),FALSE),
"")</f>
        <v/>
      </c>
      <c r="BO56" s="32" t="str">
        <f ca="1">IFERROR(VLOOKUP(BO$6,Settings!$J$18:$AJ$32,
IF($K56=INVEST_1,8,IF($K56=INVEST_2,13,IF($K56=INVEST_3,18,IF($K56=INVEST_4,23,0)))),FALSE),
"")</f>
        <v/>
      </c>
      <c r="BP56" s="32" t="str">
        <f ca="1">IFERROR(VLOOKUP(BP$6,Settings!$J$18:$AJ$32,
IF($K56=INVEST_1,8,IF($K56=INVEST_2,13,IF($K56=INVEST_3,18,IF($K56=INVEST_4,23,0)))),FALSE),
"")</f>
        <v/>
      </c>
      <c r="BQ56" s="32" t="str">
        <f ca="1">IFERROR(VLOOKUP(BQ$6,Settings!$J$18:$AJ$32,
IF($K56=INVEST_1,8,IF($K56=INVEST_2,13,IF($K56=INVEST_3,18,IF($K56=INVEST_4,23,0)))),FALSE),
"")</f>
        <v/>
      </c>
      <c r="BR56" s="32" t="str">
        <f ca="1">IFERROR(VLOOKUP(BR$6,Settings!$J$18:$AJ$32,
IF($K56=INVEST_1,8,IF($K56=INVEST_2,13,IF($K56=INVEST_3,18,IF($K56=INVEST_4,23,0)))),FALSE),
"")</f>
        <v/>
      </c>
      <c r="BS56" s="32" t="str">
        <f ca="1">IFERROR(VLOOKUP(BS$6,Settings!$J$18:$AJ$32,
IF($K56=INVEST_1,8,IF($K56=INVEST_2,13,IF($K56=INVEST_3,18,IF($K56=INVEST_4,23,0)))),FALSE),
"")</f>
        <v/>
      </c>
      <c r="BT56" s="32" t="str">
        <f ca="1">IFERROR(VLOOKUP(BT$6,Settings!$J$18:$AJ$32,
IF($K56=INVEST_1,8,IF($K56=INVEST_2,13,IF($K56=INVEST_3,18,IF($K56=INVEST_4,23,0)))),FALSE),
"")</f>
        <v/>
      </c>
      <c r="BU56" s="33" t="str">
        <f ca="1">IFERROR(VLOOKUP(BU$6,Settings!$J$18:$AJ$32,
IF($K56=INVEST_1,8,IF($K56=INVEST_2,13,IF($K56=INVEST_3,18,IF($K56=INVEST_4,23,0)))),FALSE),
"")</f>
        <v/>
      </c>
      <c r="BW56" s="34" t="str">
        <f ca="1">IFERROR(VLOOKUP(BW$6,Settings!$J$38:$AJ$52,
IF($K56=INVEST_1,8,IF($K56=INVEST_2,13,IF($K56=INVEST_3,18,IF($K56=INVEST_4,23,0)))),FALSE),
"")</f>
        <v/>
      </c>
      <c r="BX56" s="32" t="str">
        <f ca="1">IFERROR(VLOOKUP(BX$6,Settings!$J$38:$AJ$52,
IF($K56=INVEST_1,8,IF($K56=INVEST_2,13,IF($K56=INVEST_3,18,IF($K56=INVEST_4,23,0)))),FALSE),
"")</f>
        <v/>
      </c>
      <c r="BY56" s="32" t="str">
        <f ca="1">IFERROR(VLOOKUP(BY$6,Settings!$J$38:$AJ$52,
IF($K56=INVEST_1,8,IF($K56=INVEST_2,13,IF($K56=INVEST_3,18,IF($K56=INVEST_4,23,0)))),FALSE),
"")</f>
        <v/>
      </c>
      <c r="BZ56" s="32" t="str">
        <f ca="1">IFERROR(VLOOKUP(BZ$6,Settings!$J$38:$AJ$52,
IF($K56=INVEST_1,8,IF($K56=INVEST_2,13,IF($K56=INVEST_3,18,IF($K56=INVEST_4,23,0)))),FALSE),
"")</f>
        <v/>
      </c>
      <c r="CA56" s="32" t="str">
        <f ca="1">IFERROR(VLOOKUP(CA$6,Settings!$J$38:$AJ$52,
IF($K56=INVEST_1,8,IF($K56=INVEST_2,13,IF($K56=INVEST_3,18,IF($K56=INVEST_4,23,0)))),FALSE),
"")</f>
        <v/>
      </c>
      <c r="CB56" s="32" t="str">
        <f ca="1">IFERROR(VLOOKUP(CB$6,Settings!$J$38:$AJ$52,
IF($K56=INVEST_1,8,IF($K56=INVEST_2,13,IF($K56=INVEST_3,18,IF($K56=INVEST_4,23,0)))),FALSE),
"")</f>
        <v/>
      </c>
      <c r="CC56" s="32" t="str">
        <f ca="1">IFERROR(VLOOKUP(CC$6,Settings!$J$38:$AJ$52,
IF($K56=INVEST_1,8,IF($K56=INVEST_2,13,IF($K56=INVEST_3,18,IF($K56=INVEST_4,23,0)))),FALSE),
"")</f>
        <v/>
      </c>
      <c r="CD56" s="32" t="str">
        <f ca="1">IFERROR(VLOOKUP(CD$6,Settings!$J$38:$AJ$52,
IF($K56=INVEST_1,8,IF($K56=INVEST_2,13,IF($K56=INVEST_3,18,IF($K56=INVEST_4,23,0)))),FALSE),
"")</f>
        <v/>
      </c>
      <c r="CE56" s="32" t="str">
        <f ca="1">IFERROR(VLOOKUP(CE$6,Settings!$J$38:$AJ$52,
IF($K56=INVEST_1,8,IF($K56=INVEST_2,13,IF($K56=INVEST_3,18,IF($K56=INVEST_4,23,0)))),FALSE),
"")</f>
        <v/>
      </c>
      <c r="CF56" s="32" t="str">
        <f ca="1">IFERROR(VLOOKUP(CF$6,Settings!$J$38:$AJ$52,
IF($K56=INVEST_1,8,IF($K56=INVEST_2,13,IF($K56=INVEST_3,18,IF($K56=INVEST_4,23,0)))),FALSE),
"")</f>
        <v/>
      </c>
      <c r="CG56" s="32" t="str">
        <f ca="1">IFERROR(VLOOKUP(CG$6,Settings!$J$38:$AJ$52,
IF($K56=INVEST_1,8,IF($K56=INVEST_2,13,IF($K56=INVEST_3,18,IF($K56=INVEST_4,23,0)))),FALSE),
"")</f>
        <v/>
      </c>
      <c r="CH56" s="32" t="str">
        <f ca="1">IFERROR(VLOOKUP(CH$6,Settings!$J$38:$AJ$52,
IF($K56=INVEST_1,8,IF($K56=INVEST_2,13,IF($K56=INVEST_3,18,IF($K56=INVEST_4,23,0)))),FALSE),
"")</f>
        <v/>
      </c>
      <c r="CI56" s="32" t="str">
        <f ca="1">IFERROR(VLOOKUP(CI$6,Settings!$J$38:$AJ$52,
IF($K56=INVEST_1,8,IF($K56=INVEST_2,13,IF($K56=INVEST_3,18,IF($K56=INVEST_4,23,0)))),FALSE),
"")</f>
        <v/>
      </c>
      <c r="CJ56" s="32" t="str">
        <f ca="1">IFERROR(VLOOKUP(CJ$6,Settings!$J$38:$AJ$52,
IF($K56=INVEST_1,8,IF($K56=INVEST_2,13,IF($K56=INVEST_3,18,IF($K56=INVEST_4,23,0)))),FALSE),
"")</f>
        <v/>
      </c>
      <c r="CK56" s="32" t="str">
        <f ca="1">IFERROR(VLOOKUP(CK$6,Settings!$J$38:$AJ$52,
IF($K56=INVEST_1,8,IF($K56=INVEST_2,13,IF($K56=INVEST_3,18,IF($K56=INVEST_4,23,0)))),FALSE),
"")</f>
        <v/>
      </c>
    </row>
    <row r="57" spans="1:89" s="2" customFormat="1" ht="15" customHeight="1">
      <c r="B57" s="1"/>
      <c r="C57" s="1"/>
      <c r="D57" s="53"/>
      <c r="E57" s="52"/>
      <c r="F57" s="52"/>
      <c r="G57" s="52"/>
      <c r="H57" s="52"/>
      <c r="I57" s="52"/>
      <c r="J57" s="5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1"/>
      <c r="BB57" s="1"/>
      <c r="BC57" s="11"/>
      <c r="BD57" s="1"/>
    </row>
    <row r="58" spans="1:89" s="2" customFormat="1">
      <c r="D58" s="52"/>
      <c r="E58" s="52"/>
      <c r="F58" s="52"/>
      <c r="G58" s="52"/>
      <c r="H58" s="52"/>
      <c r="I58" s="52"/>
      <c r="J58" s="52"/>
      <c r="AK58" s="10"/>
      <c r="BA58" s="10"/>
      <c r="BC58" s="10"/>
    </row>
    <row r="59" spans="1:89" s="2" customFormat="1">
      <c r="D59" s="52"/>
      <c r="E59" s="52"/>
      <c r="F59" s="52"/>
      <c r="G59" s="52"/>
      <c r="H59" s="52"/>
      <c r="I59" s="52"/>
      <c r="J59" s="52"/>
      <c r="AK59" s="10"/>
      <c r="BA59" s="10"/>
      <c r="BC59" s="10"/>
    </row>
    <row r="60" spans="1:89" s="2" customFormat="1">
      <c r="D60" s="52"/>
      <c r="E60" s="52"/>
      <c r="F60" s="52"/>
      <c r="G60" s="52"/>
      <c r="H60" s="52"/>
      <c r="I60" s="52"/>
      <c r="J60" s="52"/>
      <c r="AK60" s="10"/>
      <c r="BA60" s="10"/>
      <c r="BC60" s="10"/>
    </row>
    <row r="61" spans="1:89" s="2" customFormat="1">
      <c r="D61" s="52"/>
      <c r="E61" s="52"/>
      <c r="F61" s="52"/>
      <c r="G61" s="52"/>
      <c r="H61" s="52"/>
      <c r="I61" s="52"/>
      <c r="J61" s="52"/>
      <c r="AK61" s="10"/>
      <c r="BA61" s="10"/>
      <c r="BC61" s="10"/>
    </row>
    <row r="62" spans="1:89" s="2" customFormat="1">
      <c r="D62" s="52"/>
      <c r="E62" s="52"/>
      <c r="F62" s="52"/>
      <c r="G62" s="52"/>
      <c r="H62" s="52"/>
      <c r="I62" s="52"/>
      <c r="J62" s="52"/>
      <c r="AK62" s="10"/>
      <c r="BA62" s="10"/>
      <c r="BC62" s="10"/>
    </row>
    <row r="63" spans="1:89" s="2" customFormat="1">
      <c r="D63" s="52"/>
      <c r="E63" s="52"/>
      <c r="F63" s="52"/>
      <c r="G63" s="52"/>
      <c r="H63" s="52"/>
      <c r="I63" s="52"/>
      <c r="J63" s="52"/>
      <c r="AK63" s="10"/>
      <c r="BA63" s="10"/>
      <c r="BC63" s="10"/>
    </row>
    <row r="64" spans="1:89" s="2" customFormat="1">
      <c r="D64" s="52"/>
      <c r="E64" s="52"/>
      <c r="F64" s="52"/>
      <c r="G64" s="52"/>
      <c r="H64" s="52"/>
      <c r="I64" s="52"/>
      <c r="J64" s="52"/>
      <c r="AK64" s="10"/>
      <c r="BA64" s="10"/>
      <c r="BC64" s="10"/>
    </row>
    <row r="65" spans="4:55" s="2" customFormat="1">
      <c r="D65" s="52"/>
      <c r="E65" s="52"/>
      <c r="F65" s="52"/>
      <c r="G65" s="52"/>
      <c r="H65" s="52"/>
      <c r="I65" s="52"/>
      <c r="J65" s="52"/>
      <c r="AK65" s="10"/>
      <c r="BA65" s="10"/>
      <c r="BC65" s="10"/>
    </row>
    <row r="66" spans="4:55" s="2" customFormat="1">
      <c r="D66" s="52"/>
      <c r="E66" s="52"/>
      <c r="F66" s="52"/>
      <c r="G66" s="52"/>
      <c r="H66" s="52"/>
      <c r="I66" s="52"/>
      <c r="J66" s="52"/>
      <c r="AK66" s="10"/>
      <c r="BA66" s="10"/>
      <c r="BC66" s="10"/>
    </row>
    <row r="67" spans="4:55" s="2" customFormat="1">
      <c r="D67" s="52"/>
      <c r="E67" s="52"/>
      <c r="F67" s="52"/>
      <c r="G67" s="52"/>
      <c r="H67" s="52"/>
      <c r="I67" s="52"/>
      <c r="J67" s="52"/>
      <c r="AK67" s="10"/>
      <c r="BA67" s="10"/>
      <c r="BC67" s="10"/>
    </row>
    <row r="68" spans="4:55" s="2" customFormat="1">
      <c r="D68" s="52"/>
      <c r="E68" s="52"/>
      <c r="F68" s="52"/>
      <c r="G68" s="52"/>
      <c r="H68" s="52"/>
      <c r="I68" s="52"/>
      <c r="J68" s="52"/>
      <c r="AK68" s="10"/>
      <c r="BA68" s="10"/>
      <c r="BC68" s="10"/>
    </row>
    <row r="69" spans="4:55" s="2" customFormat="1">
      <c r="D69" s="52"/>
      <c r="E69" s="52"/>
      <c r="F69" s="52"/>
      <c r="G69" s="52"/>
      <c r="H69" s="52"/>
      <c r="I69" s="52"/>
      <c r="J69" s="52"/>
      <c r="AK69" s="10"/>
      <c r="BA69" s="10"/>
      <c r="BC69" s="10"/>
    </row>
    <row r="70" spans="4:55" s="2" customFormat="1">
      <c r="D70" s="52"/>
      <c r="E70" s="52"/>
      <c r="F70" s="52"/>
      <c r="G70" s="52"/>
      <c r="H70" s="52"/>
      <c r="I70" s="52"/>
      <c r="J70" s="52"/>
      <c r="AK70" s="10"/>
      <c r="BA70" s="10"/>
      <c r="BC70" s="10"/>
    </row>
    <row r="71" spans="4:55" s="2" customFormat="1">
      <c r="D71" s="52"/>
      <c r="E71" s="52"/>
      <c r="F71" s="52"/>
      <c r="G71" s="52"/>
      <c r="H71" s="52"/>
      <c r="I71" s="52"/>
      <c r="J71" s="52"/>
      <c r="AK71" s="10"/>
      <c r="BA71" s="10"/>
      <c r="BC71" s="10"/>
    </row>
    <row r="72" spans="4:55" s="2" customFormat="1">
      <c r="D72" s="52"/>
      <c r="E72" s="52"/>
      <c r="F72" s="52"/>
      <c r="G72" s="52"/>
      <c r="H72" s="52"/>
      <c r="I72" s="52"/>
      <c r="J72" s="52"/>
      <c r="AK72" s="10"/>
      <c r="BA72" s="10"/>
      <c r="BC72" s="10"/>
    </row>
    <row r="73" spans="4:55" s="2" customFormat="1">
      <c r="D73" s="52"/>
      <c r="E73" s="52"/>
      <c r="F73" s="52"/>
      <c r="G73" s="52"/>
      <c r="H73" s="52"/>
      <c r="I73" s="52"/>
      <c r="J73" s="52"/>
      <c r="AK73" s="10"/>
      <c r="BA73" s="10"/>
      <c r="BC73" s="10"/>
    </row>
    <row r="74" spans="4:55" s="2" customFormat="1">
      <c r="D74" s="52"/>
      <c r="E74" s="52"/>
      <c r="F74" s="52"/>
      <c r="G74" s="52"/>
      <c r="H74" s="52"/>
      <c r="I74" s="52"/>
      <c r="J74" s="52"/>
      <c r="AK74" s="10"/>
      <c r="BA74" s="10"/>
      <c r="BC74" s="10"/>
    </row>
    <row r="75" spans="4:55" s="2" customFormat="1">
      <c r="D75" s="52"/>
      <c r="E75" s="52"/>
      <c r="F75" s="52"/>
      <c r="G75" s="52"/>
      <c r="H75" s="52"/>
      <c r="I75" s="52"/>
      <c r="J75" s="52"/>
      <c r="AK75" s="10"/>
      <c r="BA75" s="10"/>
      <c r="BC75" s="10"/>
    </row>
    <row r="76" spans="4:55" s="2" customFormat="1">
      <c r="D76" s="52"/>
      <c r="E76" s="52"/>
      <c r="F76" s="52"/>
      <c r="G76" s="52"/>
      <c r="H76" s="52"/>
      <c r="I76" s="52"/>
      <c r="J76" s="52"/>
      <c r="AK76" s="10"/>
      <c r="BA76" s="10"/>
      <c r="BC76" s="10"/>
    </row>
    <row r="77" spans="4:55" s="2" customFormat="1">
      <c r="D77" s="52"/>
      <c r="E77" s="52"/>
      <c r="F77" s="52"/>
      <c r="G77" s="52"/>
      <c r="H77" s="52"/>
      <c r="I77" s="52"/>
      <c r="J77" s="52"/>
      <c r="AK77" s="10"/>
      <c r="BA77" s="10"/>
      <c r="BC77" s="10"/>
    </row>
    <row r="78" spans="4:55" s="2" customFormat="1">
      <c r="D78" s="52"/>
      <c r="E78" s="52"/>
      <c r="F78" s="52"/>
      <c r="G78" s="52"/>
      <c r="H78" s="52"/>
      <c r="I78" s="52"/>
      <c r="J78" s="52"/>
      <c r="AK78" s="10"/>
      <c r="BA78" s="10"/>
      <c r="BC78" s="10"/>
    </row>
    <row r="79" spans="4:55" s="2" customFormat="1">
      <c r="D79" s="52"/>
      <c r="E79" s="52"/>
      <c r="F79" s="52"/>
      <c r="G79" s="52"/>
      <c r="H79" s="52"/>
      <c r="I79" s="52"/>
      <c r="J79" s="52"/>
      <c r="AK79" s="10"/>
      <c r="BA79" s="10"/>
      <c r="BC79" s="10"/>
    </row>
    <row r="80" spans="4:55" s="2" customFormat="1">
      <c r="D80" s="52"/>
      <c r="E80" s="52"/>
      <c r="F80" s="52"/>
      <c r="G80" s="52"/>
      <c r="H80" s="52"/>
      <c r="I80" s="52"/>
      <c r="J80" s="52"/>
      <c r="AK80" s="10"/>
      <c r="BA80" s="10"/>
      <c r="BC80" s="10"/>
    </row>
    <row r="81" spans="4:55" s="2" customFormat="1">
      <c r="D81" s="52"/>
      <c r="E81" s="52"/>
      <c r="F81" s="52"/>
      <c r="G81" s="52"/>
      <c r="H81" s="52"/>
      <c r="I81" s="52"/>
      <c r="J81" s="52"/>
      <c r="AK81" s="10"/>
      <c r="BA81" s="10"/>
      <c r="BC81" s="10"/>
    </row>
    <row r="82" spans="4:55" s="2" customFormat="1">
      <c r="D82" s="52"/>
      <c r="E82" s="52"/>
      <c r="F82" s="52"/>
      <c r="G82" s="52"/>
      <c r="H82" s="52"/>
      <c r="I82" s="52"/>
      <c r="J82" s="52"/>
      <c r="AK82" s="10"/>
      <c r="BA82" s="10"/>
      <c r="BC82" s="10"/>
    </row>
    <row r="83" spans="4:55" s="2" customFormat="1">
      <c r="D83" s="52"/>
      <c r="E83" s="52"/>
      <c r="F83" s="52"/>
      <c r="G83" s="52"/>
      <c r="H83" s="52"/>
      <c r="I83" s="52"/>
      <c r="J83" s="52"/>
      <c r="AK83" s="10"/>
      <c r="BA83" s="10"/>
      <c r="BC83" s="10"/>
    </row>
    <row r="84" spans="4:55" s="2" customFormat="1">
      <c r="D84" s="52"/>
      <c r="E84" s="52"/>
      <c r="F84" s="52"/>
      <c r="G84" s="52"/>
      <c r="H84" s="52"/>
      <c r="I84" s="52"/>
      <c r="J84" s="52"/>
      <c r="AK84" s="10"/>
      <c r="BA84" s="10"/>
      <c r="BC84" s="10"/>
    </row>
    <row r="85" spans="4:55" s="2" customFormat="1">
      <c r="D85" s="52"/>
      <c r="E85" s="52"/>
      <c r="F85" s="52"/>
      <c r="G85" s="52"/>
      <c r="H85" s="52"/>
      <c r="I85" s="52"/>
      <c r="J85" s="52"/>
      <c r="AK85" s="10"/>
      <c r="BA85" s="10"/>
      <c r="BC85" s="10"/>
    </row>
    <row r="86" spans="4:55" s="2" customFormat="1">
      <c r="D86" s="52"/>
      <c r="E86" s="52"/>
      <c r="F86" s="52"/>
      <c r="G86" s="52"/>
      <c r="H86" s="52"/>
      <c r="I86" s="52"/>
      <c r="J86" s="52"/>
      <c r="AK86" s="10"/>
      <c r="BA86" s="10"/>
      <c r="BC86" s="10"/>
    </row>
    <row r="87" spans="4:55" s="2" customFormat="1">
      <c r="D87" s="52"/>
      <c r="E87" s="52"/>
      <c r="F87" s="52"/>
      <c r="G87" s="52"/>
      <c r="H87" s="52"/>
      <c r="I87" s="52"/>
      <c r="J87" s="52"/>
      <c r="AK87" s="10"/>
      <c r="BA87" s="10"/>
      <c r="BC87" s="10"/>
    </row>
    <row r="88" spans="4:55" s="2" customFormat="1">
      <c r="D88" s="52"/>
      <c r="E88" s="52"/>
      <c r="F88" s="52"/>
      <c r="G88" s="52"/>
      <c r="H88" s="52"/>
      <c r="I88" s="52"/>
      <c r="J88" s="52"/>
      <c r="AK88" s="10"/>
      <c r="BA88" s="10"/>
      <c r="BC88" s="10"/>
    </row>
    <row r="89" spans="4:55" s="2" customFormat="1">
      <c r="D89" s="52"/>
      <c r="E89" s="52"/>
      <c r="F89" s="52"/>
      <c r="G89" s="52"/>
      <c r="H89" s="52"/>
      <c r="I89" s="52"/>
      <c r="J89" s="52"/>
      <c r="AK89" s="10"/>
      <c r="BA89" s="10"/>
      <c r="BC89" s="10"/>
    </row>
    <row r="90" spans="4:55" s="2" customFormat="1">
      <c r="D90" s="52"/>
      <c r="E90" s="52"/>
      <c r="F90" s="52"/>
      <c r="G90" s="52"/>
      <c r="H90" s="52"/>
      <c r="I90" s="52"/>
      <c r="J90" s="52"/>
      <c r="AK90" s="10"/>
      <c r="BA90" s="10"/>
      <c r="BC90" s="10"/>
    </row>
    <row r="91" spans="4:55" s="2" customFormat="1">
      <c r="D91" s="52"/>
      <c r="E91" s="52"/>
      <c r="F91" s="52"/>
      <c r="G91" s="52"/>
      <c r="H91" s="52"/>
      <c r="I91" s="52"/>
      <c r="J91" s="52"/>
      <c r="AK91" s="10"/>
      <c r="BA91" s="10"/>
      <c r="BC91" s="10"/>
    </row>
    <row r="92" spans="4:55" s="2" customFormat="1">
      <c r="D92" s="52"/>
      <c r="E92" s="52"/>
      <c r="F92" s="52"/>
      <c r="G92" s="52"/>
      <c r="H92" s="52"/>
      <c r="I92" s="52"/>
      <c r="J92" s="52"/>
      <c r="AK92" s="10"/>
      <c r="BA92" s="10"/>
      <c r="BC92" s="10"/>
    </row>
    <row r="93" spans="4:55" s="2" customFormat="1">
      <c r="D93" s="52"/>
      <c r="E93" s="52"/>
      <c r="F93" s="52"/>
      <c r="G93" s="52"/>
      <c r="H93" s="52"/>
      <c r="I93" s="52"/>
      <c r="J93" s="52"/>
      <c r="AK93" s="10"/>
      <c r="BA93" s="10"/>
      <c r="BC93" s="10"/>
    </row>
    <row r="94" spans="4:55" s="2" customFormat="1">
      <c r="D94" s="52"/>
      <c r="E94" s="52"/>
      <c r="F94" s="52"/>
      <c r="G94" s="52"/>
      <c r="H94" s="52"/>
      <c r="I94" s="52"/>
      <c r="J94" s="52"/>
      <c r="AK94" s="10"/>
      <c r="BA94" s="10"/>
      <c r="BC94" s="10"/>
    </row>
    <row r="95" spans="4:55" s="2" customFormat="1">
      <c r="D95" s="52"/>
      <c r="E95" s="52"/>
      <c r="F95" s="52"/>
      <c r="G95" s="52"/>
      <c r="H95" s="52"/>
      <c r="I95" s="52"/>
      <c r="J95" s="52"/>
      <c r="AK95" s="10"/>
      <c r="BA95" s="10"/>
      <c r="BC95" s="10"/>
    </row>
    <row r="96" spans="4:55" s="2" customFormat="1">
      <c r="D96" s="52"/>
      <c r="E96" s="52"/>
      <c r="F96" s="52"/>
      <c r="G96" s="52"/>
      <c r="H96" s="52"/>
      <c r="I96" s="52"/>
      <c r="J96" s="52"/>
      <c r="AK96" s="10"/>
      <c r="BA96" s="10"/>
      <c r="BC96" s="10"/>
    </row>
    <row r="97" spans="4:55" s="2" customFormat="1">
      <c r="D97" s="52"/>
      <c r="E97" s="52"/>
      <c r="F97" s="52"/>
      <c r="G97" s="52"/>
      <c r="H97" s="52"/>
      <c r="I97" s="52"/>
      <c r="J97" s="52"/>
      <c r="AK97" s="10"/>
      <c r="BA97" s="10"/>
      <c r="BC97" s="10"/>
    </row>
    <row r="98" spans="4:55" s="2" customFormat="1">
      <c r="D98" s="52"/>
      <c r="E98" s="52"/>
      <c r="F98" s="52"/>
      <c r="G98" s="52"/>
      <c r="H98" s="52"/>
      <c r="I98" s="52"/>
      <c r="J98" s="52"/>
      <c r="AK98" s="10"/>
      <c r="BA98" s="10"/>
      <c r="BC98" s="10"/>
    </row>
    <row r="99" spans="4:55" s="2" customFormat="1">
      <c r="D99" s="52"/>
      <c r="E99" s="52"/>
      <c r="F99" s="52"/>
      <c r="G99" s="52"/>
      <c r="H99" s="52"/>
      <c r="I99" s="52"/>
      <c r="J99" s="52"/>
      <c r="AK99" s="10"/>
      <c r="BA99" s="10"/>
      <c r="BC99" s="10"/>
    </row>
    <row r="100" spans="4:55" s="2" customFormat="1">
      <c r="D100" s="52"/>
      <c r="E100" s="52"/>
      <c r="F100" s="52"/>
      <c r="G100" s="52"/>
      <c r="H100" s="52"/>
      <c r="I100" s="52"/>
      <c r="J100" s="52"/>
      <c r="AK100" s="10"/>
      <c r="BA100" s="10"/>
      <c r="BC100" s="10"/>
    </row>
    <row r="101" spans="4:55" s="2" customFormat="1">
      <c r="D101" s="52"/>
      <c r="E101" s="52"/>
      <c r="F101" s="52"/>
      <c r="G101" s="52"/>
      <c r="H101" s="52"/>
      <c r="I101" s="52"/>
      <c r="J101" s="52"/>
      <c r="AK101" s="10"/>
      <c r="BA101" s="10"/>
      <c r="BC101" s="10"/>
    </row>
    <row r="102" spans="4:55" s="2" customFormat="1">
      <c r="D102" s="52"/>
      <c r="E102" s="52"/>
      <c r="F102" s="52"/>
      <c r="G102" s="52"/>
      <c r="H102" s="52"/>
      <c r="I102" s="52"/>
      <c r="J102" s="52"/>
      <c r="AK102" s="10"/>
      <c r="BA102" s="10"/>
      <c r="BC102" s="10"/>
    </row>
    <row r="103" spans="4:55" s="2" customFormat="1">
      <c r="D103" s="52"/>
      <c r="E103" s="52"/>
      <c r="F103" s="52"/>
      <c r="G103" s="52"/>
      <c r="H103" s="52"/>
      <c r="I103" s="52"/>
      <c r="J103" s="52"/>
      <c r="AK103" s="10"/>
      <c r="BA103" s="10"/>
      <c r="BC103" s="10"/>
    </row>
    <row r="104" spans="4:55" s="2" customFormat="1">
      <c r="D104" s="52"/>
      <c r="E104" s="52"/>
      <c r="F104" s="52"/>
      <c r="G104" s="52"/>
      <c r="H104" s="52"/>
      <c r="I104" s="52"/>
      <c r="J104" s="52"/>
      <c r="AK104" s="10"/>
      <c r="BA104" s="10"/>
      <c r="BC104" s="10"/>
    </row>
    <row r="105" spans="4:55" s="2" customFormat="1">
      <c r="D105" s="52"/>
      <c r="E105" s="52"/>
      <c r="F105" s="52"/>
      <c r="G105" s="52"/>
      <c r="H105" s="52"/>
      <c r="I105" s="52"/>
      <c r="J105" s="52"/>
      <c r="AK105" s="10"/>
      <c r="BA105" s="10"/>
      <c r="BC105" s="10"/>
    </row>
    <row r="106" spans="4:55" s="2" customFormat="1">
      <c r="D106" s="52"/>
      <c r="E106" s="52"/>
      <c r="F106" s="52"/>
      <c r="G106" s="52"/>
      <c r="H106" s="52"/>
      <c r="I106" s="52"/>
      <c r="J106" s="52"/>
      <c r="AK106" s="10"/>
      <c r="BA106" s="10"/>
      <c r="BC106" s="10"/>
    </row>
    <row r="107" spans="4:55" s="2" customFormat="1">
      <c r="D107" s="52"/>
      <c r="E107" s="52"/>
      <c r="F107" s="52"/>
      <c r="G107" s="52"/>
      <c r="H107" s="52"/>
      <c r="I107" s="52"/>
      <c r="J107" s="52"/>
      <c r="AK107" s="10"/>
      <c r="BA107" s="10"/>
      <c r="BC107" s="10"/>
    </row>
    <row r="108" spans="4:55" s="2" customFormat="1">
      <c r="D108" s="52"/>
      <c r="E108" s="52"/>
      <c r="F108" s="52"/>
      <c r="G108" s="52"/>
      <c r="H108" s="52"/>
      <c r="I108" s="52"/>
      <c r="J108" s="52"/>
      <c r="AK108" s="10"/>
      <c r="BA108" s="10"/>
      <c r="BC108" s="10"/>
    </row>
    <row r="109" spans="4:55" s="2" customFormat="1">
      <c r="D109" s="52"/>
      <c r="E109" s="52"/>
      <c r="F109" s="52"/>
      <c r="G109" s="52"/>
      <c r="H109" s="52"/>
      <c r="I109" s="52"/>
      <c r="J109" s="52"/>
      <c r="AK109" s="10"/>
      <c r="BA109" s="10"/>
      <c r="BC109" s="10"/>
    </row>
    <row r="110" spans="4:55" s="2" customFormat="1">
      <c r="D110" s="52"/>
      <c r="E110" s="52"/>
      <c r="F110" s="52"/>
      <c r="G110" s="52"/>
      <c r="H110" s="52"/>
      <c r="I110" s="52"/>
      <c r="J110" s="52"/>
      <c r="AK110" s="10"/>
      <c r="BA110" s="10"/>
      <c r="BC110" s="10"/>
    </row>
    <row r="111" spans="4:55" s="2" customFormat="1">
      <c r="D111" s="52"/>
      <c r="E111" s="52"/>
      <c r="F111" s="52"/>
      <c r="G111" s="52"/>
      <c r="H111" s="52"/>
      <c r="I111" s="52"/>
      <c r="J111" s="52"/>
      <c r="AK111" s="10"/>
      <c r="BA111" s="10"/>
      <c r="BC111" s="10"/>
    </row>
    <row r="112" spans="4:55" s="2" customFormat="1">
      <c r="D112" s="52"/>
      <c r="E112" s="52"/>
      <c r="F112" s="52"/>
      <c r="G112" s="52"/>
      <c r="H112" s="52"/>
      <c r="I112" s="52"/>
      <c r="J112" s="52"/>
      <c r="AK112" s="10"/>
      <c r="BA112" s="10"/>
      <c r="BC112" s="10"/>
    </row>
    <row r="113" spans="4:55" s="2" customFormat="1">
      <c r="D113" s="52"/>
      <c r="E113" s="52"/>
      <c r="F113" s="52"/>
      <c r="G113" s="52"/>
      <c r="H113" s="52"/>
      <c r="I113" s="52"/>
      <c r="J113" s="52"/>
      <c r="AK113" s="10"/>
      <c r="BA113" s="10"/>
      <c r="BC113" s="10"/>
    </row>
    <row r="114" spans="4:55" s="2" customFormat="1">
      <c r="D114" s="52"/>
      <c r="E114" s="52"/>
      <c r="F114" s="52"/>
      <c r="G114" s="52"/>
      <c r="H114" s="52"/>
      <c r="I114" s="52"/>
      <c r="J114" s="52"/>
      <c r="AK114" s="10"/>
      <c r="BA114" s="10"/>
      <c r="BC114" s="10"/>
    </row>
    <row r="115" spans="4:55" s="2" customFormat="1">
      <c r="D115" s="52"/>
      <c r="E115" s="52"/>
      <c r="F115" s="52"/>
      <c r="G115" s="52"/>
      <c r="H115" s="52"/>
      <c r="I115" s="52"/>
      <c r="J115" s="52"/>
      <c r="AK115" s="10"/>
      <c r="BA115" s="10"/>
      <c r="BC115" s="10"/>
    </row>
    <row r="116" spans="4:55" s="2" customFormat="1">
      <c r="D116" s="52"/>
      <c r="E116" s="52"/>
      <c r="F116" s="52"/>
      <c r="G116" s="52"/>
      <c r="H116" s="52"/>
      <c r="I116" s="52"/>
      <c r="J116" s="52"/>
      <c r="AK116" s="10"/>
      <c r="BA116" s="10"/>
      <c r="BC116" s="10"/>
    </row>
    <row r="117" spans="4:55" s="2" customFormat="1">
      <c r="D117" s="52"/>
      <c r="E117" s="52"/>
      <c r="F117" s="52"/>
      <c r="G117" s="52"/>
      <c r="H117" s="52"/>
      <c r="I117" s="52"/>
      <c r="J117" s="52"/>
      <c r="AK117" s="10"/>
      <c r="BA117" s="10"/>
      <c r="BC117" s="10"/>
    </row>
    <row r="118" spans="4:55" s="2" customFormat="1">
      <c r="D118" s="52"/>
      <c r="E118" s="52"/>
      <c r="F118" s="52"/>
      <c r="G118" s="52"/>
      <c r="H118" s="52"/>
      <c r="I118" s="52"/>
      <c r="J118" s="52"/>
      <c r="AK118" s="10"/>
      <c r="BA118" s="10"/>
      <c r="BC118" s="10"/>
    </row>
    <row r="119" spans="4:55" s="2" customFormat="1">
      <c r="D119" s="52"/>
      <c r="E119" s="52"/>
      <c r="F119" s="52"/>
      <c r="G119" s="52"/>
      <c r="H119" s="52"/>
      <c r="I119" s="52"/>
      <c r="J119" s="52"/>
      <c r="AK119" s="10"/>
      <c r="BA119" s="10"/>
      <c r="BC119" s="10"/>
    </row>
    <row r="120" spans="4:55" s="2" customFormat="1">
      <c r="D120" s="52"/>
      <c r="E120" s="52"/>
      <c r="F120" s="52"/>
      <c r="G120" s="52"/>
      <c r="H120" s="52"/>
      <c r="I120" s="52"/>
      <c r="J120" s="52"/>
      <c r="AK120" s="10"/>
      <c r="BA120" s="10"/>
      <c r="BC120" s="10"/>
    </row>
    <row r="121" spans="4:55" s="2" customFormat="1">
      <c r="D121" s="52"/>
      <c r="E121" s="52"/>
      <c r="F121" s="52"/>
      <c r="G121" s="52"/>
      <c r="H121" s="52"/>
      <c r="I121" s="52"/>
      <c r="J121" s="52"/>
      <c r="AK121" s="10"/>
      <c r="BA121" s="10"/>
      <c r="BC121" s="10"/>
    </row>
    <row r="122" spans="4:55" s="2" customFormat="1">
      <c r="D122" s="52"/>
      <c r="E122" s="52"/>
      <c r="F122" s="52"/>
      <c r="G122" s="52"/>
      <c r="H122" s="52"/>
      <c r="I122" s="52"/>
      <c r="J122" s="52"/>
      <c r="AK122" s="10"/>
      <c r="BA122" s="10"/>
      <c r="BC122" s="10"/>
    </row>
    <row r="123" spans="4:55" s="2" customFormat="1">
      <c r="D123" s="52"/>
      <c r="E123" s="52"/>
      <c r="F123" s="52"/>
      <c r="G123" s="52"/>
      <c r="H123" s="52"/>
      <c r="I123" s="52"/>
      <c r="J123" s="52"/>
      <c r="AK123" s="10"/>
      <c r="BA123" s="10"/>
      <c r="BC123" s="10"/>
    </row>
    <row r="124" spans="4:55" s="2" customFormat="1">
      <c r="D124" s="52"/>
      <c r="E124" s="52"/>
      <c r="F124" s="52"/>
      <c r="G124" s="52"/>
      <c r="H124" s="52"/>
      <c r="I124" s="52"/>
      <c r="J124" s="52"/>
      <c r="AK124" s="10"/>
      <c r="BA124" s="10"/>
      <c r="BC124" s="10"/>
    </row>
    <row r="125" spans="4:55" s="2" customFormat="1">
      <c r="D125" s="52"/>
      <c r="E125" s="52"/>
      <c r="F125" s="52"/>
      <c r="G125" s="52"/>
      <c r="H125" s="52"/>
      <c r="I125" s="52"/>
      <c r="J125" s="52"/>
      <c r="AK125" s="10"/>
      <c r="BA125" s="10"/>
      <c r="BC125" s="10"/>
    </row>
    <row r="126" spans="4:55" s="2" customFormat="1">
      <c r="D126" s="52"/>
      <c r="E126" s="52"/>
      <c r="F126" s="52"/>
      <c r="G126" s="52"/>
      <c r="H126" s="52"/>
      <c r="I126" s="52"/>
      <c r="J126" s="52"/>
      <c r="AK126" s="10"/>
      <c r="BA126" s="10"/>
      <c r="BC126" s="10"/>
    </row>
    <row r="127" spans="4:55" s="2" customFormat="1">
      <c r="D127" s="52"/>
      <c r="E127" s="52"/>
      <c r="F127" s="52"/>
      <c r="G127" s="52"/>
      <c r="H127" s="52"/>
      <c r="I127" s="52"/>
      <c r="J127" s="52"/>
      <c r="AK127" s="10"/>
      <c r="BA127" s="10"/>
      <c r="BC127" s="10"/>
    </row>
    <row r="128" spans="4:55" s="2" customFormat="1">
      <c r="D128" s="52"/>
      <c r="E128" s="52"/>
      <c r="F128" s="52"/>
      <c r="G128" s="52"/>
      <c r="H128" s="52"/>
      <c r="I128" s="52"/>
      <c r="J128" s="52"/>
      <c r="AK128" s="10"/>
      <c r="BA128" s="10"/>
      <c r="BC128" s="10"/>
    </row>
    <row r="129" spans="4:55" s="2" customFormat="1">
      <c r="D129" s="52"/>
      <c r="E129" s="52"/>
      <c r="F129" s="52"/>
      <c r="G129" s="52"/>
      <c r="H129" s="52"/>
      <c r="I129" s="52"/>
      <c r="J129" s="52"/>
      <c r="AK129" s="10"/>
      <c r="BA129" s="10"/>
      <c r="BC129" s="10"/>
    </row>
    <row r="130" spans="4:55" s="2" customFormat="1">
      <c r="D130" s="52"/>
      <c r="E130" s="52"/>
      <c r="F130" s="52"/>
      <c r="G130" s="52"/>
      <c r="H130" s="52"/>
      <c r="I130" s="52"/>
      <c r="J130" s="52"/>
      <c r="AK130" s="10"/>
      <c r="BA130" s="10"/>
      <c r="BC130" s="10"/>
    </row>
    <row r="131" spans="4:55" s="2" customFormat="1">
      <c r="D131" s="52"/>
      <c r="E131" s="52"/>
      <c r="F131" s="52"/>
      <c r="G131" s="52"/>
      <c r="H131" s="52"/>
      <c r="I131" s="52"/>
      <c r="J131" s="52"/>
      <c r="AK131" s="10"/>
      <c r="BA131" s="10"/>
      <c r="BC131" s="10"/>
    </row>
    <row r="132" spans="4:55" s="2" customFormat="1">
      <c r="D132" s="52"/>
      <c r="E132" s="52"/>
      <c r="F132" s="52"/>
      <c r="G132" s="52"/>
      <c r="H132" s="52"/>
      <c r="I132" s="52"/>
      <c r="J132" s="52"/>
      <c r="AK132" s="10"/>
      <c r="BA132" s="10"/>
      <c r="BC132" s="10"/>
    </row>
    <row r="133" spans="4:55" s="2" customFormat="1">
      <c r="D133" s="52"/>
      <c r="E133" s="52"/>
      <c r="F133" s="52"/>
      <c r="G133" s="52"/>
      <c r="H133" s="52"/>
      <c r="I133" s="52"/>
      <c r="J133" s="52"/>
      <c r="AK133" s="10"/>
      <c r="BA133" s="10"/>
      <c r="BC133" s="10"/>
    </row>
    <row r="134" spans="4:55" s="2" customFormat="1">
      <c r="D134" s="52"/>
      <c r="E134" s="52"/>
      <c r="F134" s="52"/>
      <c r="G134" s="52"/>
      <c r="H134" s="52"/>
      <c r="I134" s="52"/>
      <c r="J134" s="52"/>
      <c r="AK134" s="10"/>
      <c r="BA134" s="10"/>
      <c r="BC134" s="10"/>
    </row>
    <row r="135" spans="4:55" s="2" customFormat="1">
      <c r="D135" s="52"/>
      <c r="E135" s="52"/>
      <c r="F135" s="52"/>
      <c r="G135" s="52"/>
      <c r="H135" s="52"/>
      <c r="I135" s="52"/>
      <c r="J135" s="52"/>
      <c r="AK135" s="10"/>
      <c r="BA135" s="10"/>
      <c r="BC135" s="10"/>
    </row>
    <row r="136" spans="4:55" s="2" customFormat="1">
      <c r="D136" s="52"/>
      <c r="E136" s="52"/>
      <c r="F136" s="52"/>
      <c r="G136" s="52"/>
      <c r="H136" s="52"/>
      <c r="I136" s="52"/>
      <c r="J136" s="52"/>
      <c r="AK136" s="10"/>
      <c r="BA136" s="10"/>
      <c r="BC136" s="10"/>
    </row>
    <row r="137" spans="4:55" s="2" customFormat="1">
      <c r="D137" s="52"/>
      <c r="E137" s="52"/>
      <c r="F137" s="52"/>
      <c r="G137" s="52"/>
      <c r="H137" s="52"/>
      <c r="I137" s="52"/>
      <c r="J137" s="52"/>
      <c r="AK137" s="10"/>
      <c r="BA137" s="10"/>
      <c r="BC137" s="10"/>
    </row>
    <row r="138" spans="4:55" s="2" customFormat="1">
      <c r="D138" s="52"/>
      <c r="E138" s="52"/>
      <c r="F138" s="52"/>
      <c r="G138" s="52"/>
      <c r="H138" s="52"/>
      <c r="I138" s="52"/>
      <c r="J138" s="52"/>
      <c r="AK138" s="10"/>
      <c r="BA138" s="10"/>
      <c r="BC138" s="10"/>
    </row>
    <row r="139" spans="4:55" s="2" customFormat="1">
      <c r="D139" s="52"/>
      <c r="E139" s="52"/>
      <c r="F139" s="52"/>
      <c r="G139" s="52"/>
      <c r="H139" s="52"/>
      <c r="I139" s="52"/>
      <c r="J139" s="52"/>
      <c r="AK139" s="10"/>
      <c r="BA139" s="10"/>
      <c r="BC139" s="10"/>
    </row>
    <row r="140" spans="4:55" s="2" customFormat="1">
      <c r="D140" s="52"/>
      <c r="E140" s="52"/>
      <c r="F140" s="52"/>
      <c r="G140" s="52"/>
      <c r="H140" s="52"/>
      <c r="I140" s="52"/>
      <c r="J140" s="52"/>
      <c r="AK140" s="10"/>
      <c r="BA140" s="10"/>
      <c r="BC140" s="10"/>
    </row>
    <row r="141" spans="4:55" s="2" customFormat="1">
      <c r="D141" s="52"/>
      <c r="E141" s="52"/>
      <c r="F141" s="52"/>
      <c r="G141" s="52"/>
      <c r="H141" s="52"/>
      <c r="I141" s="52"/>
      <c r="J141" s="52"/>
      <c r="AK141" s="10"/>
      <c r="BA141" s="10"/>
      <c r="BC141" s="10"/>
    </row>
    <row r="142" spans="4:55" s="2" customFormat="1">
      <c r="D142" s="52"/>
      <c r="E142" s="52"/>
      <c r="F142" s="52"/>
      <c r="G142" s="52"/>
      <c r="H142" s="52"/>
      <c r="I142" s="52"/>
      <c r="J142" s="52"/>
      <c r="AK142" s="10"/>
      <c r="BA142" s="10"/>
      <c r="BC142" s="10"/>
    </row>
    <row r="143" spans="4:55" s="2" customFormat="1">
      <c r="D143" s="52"/>
      <c r="E143" s="52"/>
      <c r="F143" s="52"/>
      <c r="G143" s="52"/>
      <c r="H143" s="52"/>
      <c r="I143" s="52"/>
      <c r="J143" s="52"/>
      <c r="AK143" s="10"/>
      <c r="BA143" s="10"/>
      <c r="BC143" s="10"/>
    </row>
    <row r="144" spans="4:55" s="2" customFormat="1">
      <c r="D144" s="52"/>
      <c r="E144" s="52"/>
      <c r="F144" s="52"/>
      <c r="G144" s="52"/>
      <c r="H144" s="52"/>
      <c r="I144" s="52"/>
      <c r="J144" s="52"/>
      <c r="AK144" s="10"/>
      <c r="BA144" s="10"/>
      <c r="BC144" s="10"/>
    </row>
    <row r="145" spans="4:55" s="2" customFormat="1">
      <c r="D145" s="52"/>
      <c r="E145" s="52"/>
      <c r="F145" s="52"/>
      <c r="G145" s="52"/>
      <c r="H145" s="52"/>
      <c r="I145" s="52"/>
      <c r="J145" s="52"/>
      <c r="AK145" s="10"/>
      <c r="BA145" s="10"/>
      <c r="BC145" s="10"/>
    </row>
    <row r="146" spans="4:55" s="2" customFormat="1">
      <c r="D146" s="52"/>
      <c r="E146" s="52"/>
      <c r="F146" s="52"/>
      <c r="G146" s="52"/>
      <c r="H146" s="52"/>
      <c r="I146" s="52"/>
      <c r="J146" s="52"/>
      <c r="AK146" s="10"/>
      <c r="BA146" s="10"/>
      <c r="BC146" s="10"/>
    </row>
    <row r="147" spans="4:55" s="2" customFormat="1">
      <c r="D147" s="52"/>
      <c r="E147" s="52"/>
      <c r="F147" s="52"/>
      <c r="G147" s="52"/>
      <c r="H147" s="52"/>
      <c r="I147" s="52"/>
      <c r="J147" s="52"/>
      <c r="AK147" s="10"/>
      <c r="BA147" s="10"/>
      <c r="BC147" s="10"/>
    </row>
    <row r="148" spans="4:55" s="2" customFormat="1">
      <c r="D148" s="52"/>
      <c r="E148" s="52"/>
      <c r="F148" s="52"/>
      <c r="G148" s="52"/>
      <c r="H148" s="52"/>
      <c r="I148" s="52"/>
      <c r="J148" s="52"/>
      <c r="AK148" s="10"/>
      <c r="BA148" s="10"/>
      <c r="BC148" s="10"/>
    </row>
    <row r="149" spans="4:55" s="2" customFormat="1">
      <c r="D149" s="52"/>
      <c r="E149" s="52"/>
      <c r="F149" s="52"/>
      <c r="G149" s="52"/>
      <c r="H149" s="52"/>
      <c r="I149" s="52"/>
      <c r="J149" s="52"/>
      <c r="AK149" s="10"/>
      <c r="BA149" s="10"/>
      <c r="BC149" s="10"/>
    </row>
    <row r="150" spans="4:55" s="2" customFormat="1">
      <c r="D150" s="52"/>
      <c r="E150" s="52"/>
      <c r="F150" s="52"/>
      <c r="G150" s="52"/>
      <c r="H150" s="52"/>
      <c r="I150" s="52"/>
      <c r="J150" s="52"/>
      <c r="AK150" s="10"/>
      <c r="BA150" s="10"/>
      <c r="BC150" s="10"/>
    </row>
    <row r="151" spans="4:55" s="2" customFormat="1">
      <c r="D151" s="52"/>
      <c r="E151" s="52"/>
      <c r="F151" s="52"/>
      <c r="G151" s="52"/>
      <c r="H151" s="52"/>
      <c r="I151" s="52"/>
      <c r="J151" s="52"/>
      <c r="AK151" s="10"/>
      <c r="BA151" s="10"/>
      <c r="BC151" s="10"/>
    </row>
    <row r="152" spans="4:55" s="2" customFormat="1">
      <c r="D152" s="52"/>
      <c r="E152" s="52"/>
      <c r="F152" s="52"/>
      <c r="G152" s="52"/>
      <c r="H152" s="52"/>
      <c r="I152" s="52"/>
      <c r="J152" s="52"/>
      <c r="AK152" s="10"/>
      <c r="BA152" s="10"/>
      <c r="BC152" s="10"/>
    </row>
    <row r="153" spans="4:55" s="2" customFormat="1">
      <c r="D153" s="52"/>
      <c r="E153" s="52"/>
      <c r="F153" s="52"/>
      <c r="G153" s="52"/>
      <c r="H153" s="52"/>
      <c r="I153" s="52"/>
      <c r="J153" s="52"/>
      <c r="AK153" s="10"/>
      <c r="BA153" s="10"/>
      <c r="BC153" s="10"/>
    </row>
    <row r="154" spans="4:55" s="2" customFormat="1">
      <c r="D154" s="52"/>
      <c r="E154" s="52"/>
      <c r="F154" s="52"/>
      <c r="G154" s="52"/>
      <c r="H154" s="52"/>
      <c r="I154" s="52"/>
      <c r="J154" s="52"/>
      <c r="AK154" s="10"/>
      <c r="BA154" s="10"/>
      <c r="BC154" s="10"/>
    </row>
    <row r="155" spans="4:55" s="2" customFormat="1">
      <c r="D155" s="52"/>
      <c r="E155" s="52"/>
      <c r="F155" s="52"/>
      <c r="G155" s="52"/>
      <c r="H155" s="52"/>
      <c r="I155" s="52"/>
      <c r="J155" s="52"/>
      <c r="AK155" s="10"/>
      <c r="BA155" s="10"/>
      <c r="BC155" s="10"/>
    </row>
    <row r="156" spans="4:55" s="2" customFormat="1">
      <c r="D156" s="52"/>
      <c r="E156" s="52"/>
      <c r="F156" s="52"/>
      <c r="G156" s="52"/>
      <c r="H156" s="52"/>
      <c r="I156" s="52"/>
      <c r="J156" s="52"/>
      <c r="AK156" s="10"/>
      <c r="BA156" s="10"/>
      <c r="BC156" s="10"/>
    </row>
    <row r="157" spans="4:55" s="2" customFormat="1">
      <c r="D157" s="52"/>
      <c r="E157" s="52"/>
      <c r="F157" s="52"/>
      <c r="G157" s="52"/>
      <c r="H157" s="52"/>
      <c r="I157" s="52"/>
      <c r="J157" s="52"/>
      <c r="AK157" s="10"/>
      <c r="BA157" s="10"/>
      <c r="BC157" s="10"/>
    </row>
    <row r="158" spans="4:55" s="2" customFormat="1">
      <c r="D158" s="52"/>
      <c r="E158" s="52"/>
      <c r="F158" s="52"/>
      <c r="G158" s="52"/>
      <c r="H158" s="52"/>
      <c r="I158" s="52"/>
      <c r="J158" s="52"/>
      <c r="AK158" s="10"/>
      <c r="BA158" s="10"/>
      <c r="BC158" s="10"/>
    </row>
    <row r="159" spans="4:55" s="2" customFormat="1">
      <c r="D159" s="52"/>
      <c r="E159" s="52"/>
      <c r="F159" s="52"/>
      <c r="G159" s="52"/>
      <c r="H159" s="52"/>
      <c r="I159" s="52"/>
      <c r="J159" s="52"/>
      <c r="AK159" s="10"/>
      <c r="BA159" s="10"/>
      <c r="BC159" s="10"/>
    </row>
    <row r="160" spans="4:55" s="2" customFormat="1">
      <c r="D160" s="52"/>
      <c r="E160" s="52"/>
      <c r="F160" s="52"/>
      <c r="G160" s="52"/>
      <c r="H160" s="52"/>
      <c r="I160" s="52"/>
      <c r="J160" s="52"/>
      <c r="AK160" s="10"/>
      <c r="BA160" s="10"/>
      <c r="BC160" s="10"/>
    </row>
    <row r="161" spans="4:55" s="2" customFormat="1">
      <c r="D161" s="52"/>
      <c r="E161" s="52"/>
      <c r="F161" s="52"/>
      <c r="G161" s="52"/>
      <c r="H161" s="52"/>
      <c r="I161" s="52"/>
      <c r="J161" s="52"/>
      <c r="AK161" s="10"/>
      <c r="BA161" s="10"/>
      <c r="BC161" s="10"/>
    </row>
    <row r="162" spans="4:55" s="2" customFormat="1">
      <c r="D162" s="52"/>
      <c r="E162" s="52"/>
      <c r="F162" s="52"/>
      <c r="G162" s="52"/>
      <c r="H162" s="52"/>
      <c r="I162" s="52"/>
      <c r="J162" s="52"/>
      <c r="AK162" s="10"/>
      <c r="BA162" s="10"/>
      <c r="BC162" s="10"/>
    </row>
    <row r="163" spans="4:55" s="2" customFormat="1">
      <c r="D163" s="52"/>
      <c r="E163" s="52"/>
      <c r="F163" s="52"/>
      <c r="G163" s="52"/>
      <c r="H163" s="52"/>
      <c r="I163" s="52"/>
      <c r="J163" s="52"/>
      <c r="AK163" s="10"/>
      <c r="BA163" s="10"/>
      <c r="BC163" s="10"/>
    </row>
    <row r="164" spans="4:55" s="2" customFormat="1">
      <c r="D164" s="52"/>
      <c r="E164" s="52"/>
      <c r="F164" s="52"/>
      <c r="G164" s="52"/>
      <c r="H164" s="52"/>
      <c r="I164" s="52"/>
      <c r="J164" s="52"/>
      <c r="AK164" s="10"/>
      <c r="BA164" s="10"/>
      <c r="BC164" s="10"/>
    </row>
    <row r="165" spans="4:55" s="2" customFormat="1">
      <c r="D165" s="52"/>
      <c r="E165" s="52"/>
      <c r="F165" s="52"/>
      <c r="G165" s="52"/>
      <c r="H165" s="52"/>
      <c r="I165" s="52"/>
      <c r="J165" s="52"/>
      <c r="AK165" s="10"/>
      <c r="BA165" s="10"/>
      <c r="BC165" s="10"/>
    </row>
    <row r="166" spans="4:55" s="2" customFormat="1">
      <c r="D166" s="52"/>
      <c r="E166" s="52"/>
      <c r="F166" s="52"/>
      <c r="G166" s="52"/>
      <c r="H166" s="52"/>
      <c r="I166" s="52"/>
      <c r="J166" s="52"/>
      <c r="AK166" s="10"/>
      <c r="BA166" s="10"/>
      <c r="BC166" s="10"/>
    </row>
    <row r="167" spans="4:55" s="2" customFormat="1">
      <c r="D167" s="52"/>
      <c r="E167" s="52"/>
      <c r="F167" s="52"/>
      <c r="G167" s="52"/>
      <c r="H167" s="52"/>
      <c r="I167" s="52"/>
      <c r="J167" s="52"/>
      <c r="AK167" s="10"/>
      <c r="BA167" s="10"/>
      <c r="BC167" s="10"/>
    </row>
    <row r="168" spans="4:55" s="2" customFormat="1">
      <c r="D168" s="52"/>
      <c r="E168" s="52"/>
      <c r="F168" s="52"/>
      <c r="G168" s="52"/>
      <c r="H168" s="52"/>
      <c r="I168" s="52"/>
      <c r="J168" s="52"/>
      <c r="AK168" s="10"/>
      <c r="BA168" s="10"/>
      <c r="BC168" s="10"/>
    </row>
    <row r="169" spans="4:55" s="2" customFormat="1">
      <c r="D169" s="52"/>
      <c r="E169" s="52"/>
      <c r="F169" s="52"/>
      <c r="G169" s="52"/>
      <c r="H169" s="52"/>
      <c r="I169" s="52"/>
      <c r="J169" s="52"/>
      <c r="AK169" s="10"/>
      <c r="BA169" s="10"/>
      <c r="BC169" s="10"/>
    </row>
    <row r="170" spans="4:55" s="2" customFormat="1">
      <c r="D170" s="52"/>
      <c r="E170" s="52"/>
      <c r="F170" s="52"/>
      <c r="G170" s="52"/>
      <c r="H170" s="52"/>
      <c r="I170" s="52"/>
      <c r="J170" s="52"/>
      <c r="AK170" s="10"/>
      <c r="BA170" s="10"/>
      <c r="BC170" s="10"/>
    </row>
    <row r="171" spans="4:55" s="2" customFormat="1">
      <c r="D171" s="52"/>
      <c r="E171" s="52"/>
      <c r="F171" s="52"/>
      <c r="G171" s="52"/>
      <c r="H171" s="52"/>
      <c r="I171" s="52"/>
      <c r="J171" s="52"/>
      <c r="AK171" s="10"/>
      <c r="BA171" s="10"/>
      <c r="BC171" s="10"/>
    </row>
    <row r="172" spans="4:55" s="2" customFormat="1">
      <c r="D172" s="52"/>
      <c r="E172" s="52"/>
      <c r="F172" s="52"/>
      <c r="G172" s="52"/>
      <c r="H172" s="52"/>
      <c r="I172" s="52"/>
      <c r="J172" s="52"/>
      <c r="AK172" s="10"/>
      <c r="BA172" s="10"/>
      <c r="BC172" s="10"/>
    </row>
    <row r="173" spans="4:55" s="2" customFormat="1">
      <c r="D173" s="52"/>
      <c r="E173" s="52"/>
      <c r="F173" s="52"/>
      <c r="G173" s="52"/>
      <c r="H173" s="52"/>
      <c r="I173" s="52"/>
      <c r="J173" s="52"/>
      <c r="AK173" s="10"/>
      <c r="BA173" s="10"/>
      <c r="BC173" s="10"/>
    </row>
    <row r="174" spans="4:55" s="2" customFormat="1">
      <c r="D174" s="52"/>
      <c r="E174" s="52"/>
      <c r="F174" s="52"/>
      <c r="G174" s="52"/>
      <c r="H174" s="52"/>
      <c r="I174" s="52"/>
      <c r="J174" s="52"/>
      <c r="AK174" s="10"/>
      <c r="BA174" s="10"/>
      <c r="BC174" s="10"/>
    </row>
    <row r="175" spans="4:55" s="2" customFormat="1">
      <c r="D175" s="52"/>
      <c r="E175" s="52"/>
      <c r="F175" s="52"/>
      <c r="G175" s="52"/>
      <c r="H175" s="52"/>
      <c r="I175" s="52"/>
      <c r="J175" s="52"/>
      <c r="AK175" s="10"/>
      <c r="BA175" s="10"/>
      <c r="BC175" s="10"/>
    </row>
    <row r="176" spans="4:55" s="2" customFormat="1">
      <c r="D176" s="52"/>
      <c r="E176" s="52"/>
      <c r="F176" s="52"/>
      <c r="G176" s="52"/>
      <c r="H176" s="52"/>
      <c r="I176" s="52"/>
      <c r="J176" s="52"/>
      <c r="AK176" s="10"/>
      <c r="BA176" s="10"/>
      <c r="BC176" s="10"/>
    </row>
    <row r="177" spans="4:55" s="2" customFormat="1">
      <c r="D177" s="52"/>
      <c r="E177" s="52"/>
      <c r="F177" s="52"/>
      <c r="G177" s="52"/>
      <c r="H177" s="52"/>
      <c r="I177" s="52"/>
      <c r="J177" s="52"/>
      <c r="AK177" s="10"/>
      <c r="BA177" s="10"/>
      <c r="BC177" s="10"/>
    </row>
    <row r="178" spans="4:55" s="2" customFormat="1">
      <c r="D178" s="52"/>
      <c r="E178" s="52"/>
      <c r="F178" s="52"/>
      <c r="G178" s="52"/>
      <c r="H178" s="52"/>
      <c r="I178" s="52"/>
      <c r="J178" s="52"/>
      <c r="AK178" s="10"/>
      <c r="BA178" s="10"/>
      <c r="BC178" s="10"/>
    </row>
    <row r="179" spans="4:55" s="2" customFormat="1">
      <c r="D179" s="52"/>
      <c r="E179" s="52"/>
      <c r="F179" s="52"/>
      <c r="G179" s="52"/>
      <c r="H179" s="52"/>
      <c r="I179" s="52"/>
      <c r="J179" s="52"/>
      <c r="AK179" s="10"/>
      <c r="BA179" s="10"/>
      <c r="BC179" s="10"/>
    </row>
    <row r="180" spans="4:55" s="2" customFormat="1">
      <c r="D180" s="52"/>
      <c r="E180" s="52"/>
      <c r="F180" s="52"/>
      <c r="G180" s="52"/>
      <c r="H180" s="52"/>
      <c r="I180" s="52"/>
      <c r="J180" s="52"/>
      <c r="AK180" s="10"/>
      <c r="BA180" s="10"/>
      <c r="BC180" s="10"/>
    </row>
    <row r="181" spans="4:55" s="2" customFormat="1">
      <c r="D181" s="52"/>
      <c r="E181" s="52"/>
      <c r="F181" s="52"/>
      <c r="G181" s="52"/>
      <c r="H181" s="52"/>
      <c r="I181" s="52"/>
      <c r="J181" s="52"/>
      <c r="AK181" s="10"/>
      <c r="BA181" s="10"/>
      <c r="BC181" s="10"/>
    </row>
    <row r="182" spans="4:55" s="2" customFormat="1">
      <c r="D182" s="52"/>
      <c r="E182" s="52"/>
      <c r="F182" s="52"/>
      <c r="G182" s="52"/>
      <c r="H182" s="52"/>
      <c r="I182" s="52"/>
      <c r="J182" s="52"/>
      <c r="AK182" s="10"/>
      <c r="BA182" s="10"/>
      <c r="BC182" s="10"/>
    </row>
    <row r="183" spans="4:55" s="2" customFormat="1">
      <c r="D183" s="52"/>
      <c r="E183" s="52"/>
      <c r="F183" s="52"/>
      <c r="G183" s="52"/>
      <c r="H183" s="52"/>
      <c r="I183" s="52"/>
      <c r="J183" s="52"/>
      <c r="AK183" s="10"/>
      <c r="BA183" s="10"/>
      <c r="BC183" s="10"/>
    </row>
    <row r="184" spans="4:55" s="2" customFormat="1">
      <c r="D184" s="52"/>
      <c r="E184" s="52"/>
      <c r="F184" s="52"/>
      <c r="G184" s="52"/>
      <c r="H184" s="52"/>
      <c r="I184" s="52"/>
      <c r="J184" s="52"/>
      <c r="AK184" s="10"/>
      <c r="BA184" s="10"/>
      <c r="BC184" s="10"/>
    </row>
    <row r="185" spans="4:55" s="2" customFormat="1">
      <c r="D185" s="52"/>
      <c r="E185" s="52"/>
      <c r="F185" s="52"/>
      <c r="G185" s="52"/>
      <c r="H185" s="52"/>
      <c r="I185" s="52"/>
      <c r="J185" s="52"/>
      <c r="AK185" s="10"/>
      <c r="BA185" s="10"/>
      <c r="BC185" s="10"/>
    </row>
    <row r="186" spans="4:55" s="2" customFormat="1">
      <c r="D186" s="52"/>
      <c r="E186" s="52"/>
      <c r="F186" s="52"/>
      <c r="G186" s="52"/>
      <c r="H186" s="52"/>
      <c r="I186" s="52"/>
      <c r="J186" s="52"/>
      <c r="AK186" s="10"/>
      <c r="BA186" s="10"/>
      <c r="BC186" s="10"/>
    </row>
    <row r="187" spans="4:55" s="2" customFormat="1">
      <c r="D187" s="52"/>
      <c r="E187" s="52"/>
      <c r="F187" s="52"/>
      <c r="G187" s="52"/>
      <c r="H187" s="52"/>
      <c r="I187" s="52"/>
      <c r="J187" s="52"/>
      <c r="AK187" s="10"/>
      <c r="BA187" s="10"/>
      <c r="BC187" s="10"/>
    </row>
    <row r="188" spans="4:55" s="2" customFormat="1">
      <c r="D188" s="52"/>
      <c r="E188" s="52"/>
      <c r="F188" s="52"/>
      <c r="G188" s="52"/>
      <c r="H188" s="52"/>
      <c r="I188" s="52"/>
      <c r="J188" s="52"/>
      <c r="AK188" s="10"/>
      <c r="BA188" s="10"/>
      <c r="BC188" s="10"/>
    </row>
    <row r="189" spans="4:55" s="2" customFormat="1">
      <c r="D189" s="52"/>
      <c r="E189" s="52"/>
      <c r="F189" s="52"/>
      <c r="G189" s="52"/>
      <c r="H189" s="52"/>
      <c r="I189" s="52"/>
      <c r="J189" s="52"/>
      <c r="AK189" s="10"/>
      <c r="BA189" s="10"/>
      <c r="BC189" s="10"/>
    </row>
    <row r="190" spans="4:55" s="2" customFormat="1">
      <c r="D190" s="52"/>
      <c r="E190" s="52"/>
      <c r="F190" s="52"/>
      <c r="G190" s="52"/>
      <c r="H190" s="52"/>
      <c r="I190" s="52"/>
      <c r="J190" s="52"/>
      <c r="AK190" s="10"/>
      <c r="BA190" s="10"/>
      <c r="BC190" s="10"/>
    </row>
    <row r="191" spans="4:55" s="2" customFormat="1">
      <c r="D191" s="52"/>
      <c r="E191" s="52"/>
      <c r="F191" s="52"/>
      <c r="G191" s="52"/>
      <c r="H191" s="52"/>
      <c r="I191" s="52"/>
      <c r="J191" s="52"/>
      <c r="AK191" s="10"/>
      <c r="BA191" s="10"/>
      <c r="BC191" s="10"/>
    </row>
    <row r="192" spans="4:55" s="2" customFormat="1">
      <c r="D192" s="52"/>
      <c r="E192" s="52"/>
      <c r="F192" s="52"/>
      <c r="G192" s="52"/>
      <c r="H192" s="52"/>
      <c r="I192" s="52"/>
      <c r="J192" s="52"/>
      <c r="AK192" s="10"/>
      <c r="BA192" s="10"/>
      <c r="BC192" s="10"/>
    </row>
    <row r="193" spans="4:55" s="2" customFormat="1">
      <c r="D193" s="52"/>
      <c r="E193" s="52"/>
      <c r="F193" s="52"/>
      <c r="G193" s="52"/>
      <c r="H193" s="52"/>
      <c r="I193" s="52"/>
      <c r="J193" s="52"/>
      <c r="AK193" s="10"/>
      <c r="BA193" s="10"/>
      <c r="BC193" s="10"/>
    </row>
    <row r="194" spans="4:55" s="2" customFormat="1">
      <c r="D194" s="52"/>
      <c r="E194" s="52"/>
      <c r="F194" s="52"/>
      <c r="G194" s="52"/>
      <c r="H194" s="52"/>
      <c r="I194" s="52"/>
      <c r="J194" s="52"/>
      <c r="AK194" s="10"/>
      <c r="BA194" s="10"/>
      <c r="BC194" s="10"/>
    </row>
    <row r="195" spans="4:55" s="2" customFormat="1">
      <c r="D195" s="52"/>
      <c r="E195" s="52"/>
      <c r="F195" s="52"/>
      <c r="G195" s="52"/>
      <c r="H195" s="52"/>
      <c r="I195" s="52"/>
      <c r="J195" s="52"/>
      <c r="AK195" s="10"/>
      <c r="BA195" s="10"/>
      <c r="BC195" s="10"/>
    </row>
    <row r="196" spans="4:55" s="2" customFormat="1">
      <c r="D196" s="52"/>
      <c r="E196" s="52"/>
      <c r="F196" s="52"/>
      <c r="G196" s="52"/>
      <c r="H196" s="52"/>
      <c r="I196" s="52"/>
      <c r="J196" s="52"/>
      <c r="AK196" s="10"/>
      <c r="BA196" s="10"/>
      <c r="BC196" s="10"/>
    </row>
    <row r="197" spans="4:55" s="2" customFormat="1">
      <c r="D197" s="52"/>
      <c r="E197" s="52"/>
      <c r="F197" s="52"/>
      <c r="G197" s="52"/>
      <c r="H197" s="52"/>
      <c r="I197" s="52"/>
      <c r="J197" s="52"/>
      <c r="AK197" s="10"/>
      <c r="BA197" s="10"/>
      <c r="BC197" s="10"/>
    </row>
    <row r="198" spans="4:55" s="2" customFormat="1">
      <c r="D198" s="52"/>
      <c r="E198" s="52"/>
      <c r="F198" s="52"/>
      <c r="G198" s="52"/>
      <c r="H198" s="52"/>
      <c r="I198" s="52"/>
      <c r="J198" s="52"/>
      <c r="AK198" s="10"/>
      <c r="BA198" s="10"/>
      <c r="BC198" s="10"/>
    </row>
    <row r="199" spans="4:55" s="2" customFormat="1">
      <c r="D199" s="52"/>
      <c r="E199" s="52"/>
      <c r="F199" s="52"/>
      <c r="G199" s="52"/>
      <c r="H199" s="52"/>
      <c r="I199" s="52"/>
      <c r="J199" s="52"/>
      <c r="AK199" s="10"/>
      <c r="BA199" s="10"/>
      <c r="BC199" s="10"/>
    </row>
    <row r="200" spans="4:55" s="2" customFormat="1">
      <c r="D200" s="52"/>
      <c r="E200" s="52"/>
      <c r="F200" s="52"/>
      <c r="G200" s="52"/>
      <c r="H200" s="52"/>
      <c r="I200" s="52"/>
      <c r="J200" s="52"/>
      <c r="AK200" s="10"/>
      <c r="BA200" s="10"/>
      <c r="BC200" s="10"/>
    </row>
    <row r="201" spans="4:55" s="2" customFormat="1">
      <c r="D201" s="52"/>
      <c r="E201" s="52"/>
      <c r="F201" s="52"/>
      <c r="G201" s="52"/>
      <c r="H201" s="52"/>
      <c r="I201" s="52"/>
      <c r="J201" s="52"/>
      <c r="AK201" s="10"/>
      <c r="BA201" s="10"/>
      <c r="BC201" s="10"/>
    </row>
    <row r="202" spans="4:55" s="2" customFormat="1">
      <c r="D202" s="52"/>
      <c r="E202" s="52"/>
      <c r="F202" s="52"/>
      <c r="G202" s="52"/>
      <c r="H202" s="52"/>
      <c r="I202" s="52"/>
      <c r="J202" s="52"/>
      <c r="AK202" s="10"/>
      <c r="BA202" s="10"/>
      <c r="BC202" s="10"/>
    </row>
    <row r="203" spans="4:55" s="2" customFormat="1">
      <c r="D203" s="52"/>
      <c r="E203" s="52"/>
      <c r="F203" s="52"/>
      <c r="G203" s="52"/>
      <c r="H203" s="52"/>
      <c r="I203" s="52"/>
      <c r="J203" s="52"/>
      <c r="AK203" s="10"/>
      <c r="BA203" s="10"/>
      <c r="BC203" s="10"/>
    </row>
    <row r="204" spans="4:55" s="2" customFormat="1">
      <c r="D204" s="52"/>
      <c r="E204" s="52"/>
      <c r="F204" s="52"/>
      <c r="G204" s="52"/>
      <c r="H204" s="52"/>
      <c r="I204" s="52"/>
      <c r="J204" s="52"/>
      <c r="AK204" s="10"/>
      <c r="BA204" s="10"/>
      <c r="BC204" s="10"/>
    </row>
    <row r="205" spans="4:55" s="2" customFormat="1">
      <c r="D205" s="52"/>
      <c r="E205" s="52"/>
      <c r="F205" s="52"/>
      <c r="G205" s="52"/>
      <c r="H205" s="52"/>
      <c r="I205" s="52"/>
      <c r="J205" s="52"/>
      <c r="AK205" s="10"/>
      <c r="BA205" s="10"/>
      <c r="BC205" s="10"/>
    </row>
    <row r="206" spans="4:55" s="2" customFormat="1">
      <c r="D206" s="52"/>
      <c r="E206" s="52"/>
      <c r="F206" s="52"/>
      <c r="G206" s="52"/>
      <c r="H206" s="52"/>
      <c r="I206" s="52"/>
      <c r="J206" s="52"/>
      <c r="AK206" s="10"/>
      <c r="BA206" s="10"/>
      <c r="BC206" s="10"/>
    </row>
    <row r="207" spans="4:55" s="2" customFormat="1">
      <c r="D207" s="52"/>
      <c r="E207" s="52"/>
      <c r="F207" s="52"/>
      <c r="G207" s="52"/>
      <c r="H207" s="52"/>
      <c r="I207" s="52"/>
      <c r="J207" s="52"/>
      <c r="AK207" s="10"/>
      <c r="BA207" s="10"/>
      <c r="BC207" s="10"/>
    </row>
    <row r="208" spans="4:55" s="2" customFormat="1">
      <c r="D208" s="52"/>
      <c r="E208" s="52"/>
      <c r="F208" s="52"/>
      <c r="G208" s="52"/>
      <c r="H208" s="52"/>
      <c r="I208" s="52"/>
      <c r="J208" s="52"/>
      <c r="AK208" s="10"/>
      <c r="BA208" s="10"/>
      <c r="BC208" s="10"/>
    </row>
    <row r="209" spans="4:55" s="2" customFormat="1">
      <c r="D209" s="52"/>
      <c r="E209" s="52"/>
      <c r="F209" s="52"/>
      <c r="G209" s="52"/>
      <c r="H209" s="52"/>
      <c r="I209" s="52"/>
      <c r="J209" s="52"/>
      <c r="AK209" s="10"/>
      <c r="BA209" s="10"/>
      <c r="BC209" s="10"/>
    </row>
    <row r="210" spans="4:55" s="2" customFormat="1">
      <c r="D210" s="52"/>
      <c r="E210" s="52"/>
      <c r="F210" s="52"/>
      <c r="G210" s="52"/>
      <c r="H210" s="52"/>
      <c r="I210" s="52"/>
      <c r="J210" s="52"/>
      <c r="AK210" s="10"/>
      <c r="BA210" s="10"/>
      <c r="BC210" s="10"/>
    </row>
    <row r="211" spans="4:55" s="2" customFormat="1">
      <c r="D211" s="52"/>
      <c r="E211" s="52"/>
      <c r="F211" s="52"/>
      <c r="G211" s="52"/>
      <c r="H211" s="52"/>
      <c r="I211" s="52"/>
      <c r="J211" s="52"/>
      <c r="AK211" s="10"/>
      <c r="BA211" s="10"/>
      <c r="BC211" s="10"/>
    </row>
    <row r="212" spans="4:55" s="2" customFormat="1">
      <c r="D212" s="52"/>
      <c r="E212" s="52"/>
      <c r="F212" s="52"/>
      <c r="G212" s="52"/>
      <c r="H212" s="52"/>
      <c r="I212" s="52"/>
      <c r="J212" s="52"/>
      <c r="AK212" s="10"/>
      <c r="BA212" s="10"/>
      <c r="BC212" s="10"/>
    </row>
    <row r="213" spans="4:55" s="2" customFormat="1">
      <c r="D213" s="52"/>
      <c r="E213" s="52"/>
      <c r="F213" s="52"/>
      <c r="G213" s="52"/>
      <c r="H213" s="52"/>
      <c r="I213" s="52"/>
      <c r="J213" s="52"/>
      <c r="AK213" s="10"/>
      <c r="BA213" s="10"/>
      <c r="BC213" s="10"/>
    </row>
    <row r="214" spans="4:55" s="2" customFormat="1">
      <c r="D214" s="52"/>
      <c r="E214" s="52"/>
      <c r="F214" s="52"/>
      <c r="G214" s="52"/>
      <c r="H214" s="52"/>
      <c r="I214" s="52"/>
      <c r="J214" s="52"/>
      <c r="AK214" s="10"/>
      <c r="BA214" s="10"/>
      <c r="BC214" s="10"/>
    </row>
    <row r="215" spans="4:55" s="2" customFormat="1">
      <c r="D215" s="52"/>
      <c r="E215" s="52"/>
      <c r="F215" s="52"/>
      <c r="G215" s="52"/>
      <c r="H215" s="52"/>
      <c r="I215" s="52"/>
      <c r="J215" s="52"/>
      <c r="AK215" s="10"/>
      <c r="BA215" s="10"/>
      <c r="BC215" s="10"/>
    </row>
    <row r="216" spans="4:55" s="2" customFormat="1">
      <c r="D216" s="52"/>
      <c r="E216" s="52"/>
      <c r="F216" s="52"/>
      <c r="G216" s="52"/>
      <c r="H216" s="52"/>
      <c r="I216" s="52"/>
      <c r="J216" s="52"/>
      <c r="AK216" s="10"/>
      <c r="BA216" s="10"/>
      <c r="BC216" s="10"/>
    </row>
    <row r="217" spans="4:55" s="2" customFormat="1">
      <c r="D217" s="52"/>
      <c r="E217" s="52"/>
      <c r="F217" s="52"/>
      <c r="G217" s="52"/>
      <c r="H217" s="52"/>
      <c r="I217" s="52"/>
      <c r="J217" s="52"/>
      <c r="AK217" s="10"/>
      <c r="BA217" s="10"/>
      <c r="BC217" s="10"/>
    </row>
    <row r="218" spans="4:55" s="2" customFormat="1">
      <c r="D218" s="52"/>
      <c r="E218" s="52"/>
      <c r="F218" s="52"/>
      <c r="G218" s="52"/>
      <c r="H218" s="52"/>
      <c r="I218" s="52"/>
      <c r="J218" s="52"/>
      <c r="AK218" s="10"/>
      <c r="BA218" s="10"/>
      <c r="BC218" s="10"/>
    </row>
    <row r="219" spans="4:55" s="2" customFormat="1">
      <c r="D219" s="52"/>
      <c r="E219" s="52"/>
      <c r="F219" s="52"/>
      <c r="G219" s="52"/>
      <c r="H219" s="52"/>
      <c r="I219" s="52"/>
      <c r="J219" s="52"/>
      <c r="AK219" s="10"/>
      <c r="BA219" s="10"/>
      <c r="BC219" s="10"/>
    </row>
    <row r="220" spans="4:55" s="2" customFormat="1">
      <c r="D220" s="52"/>
      <c r="E220" s="52"/>
      <c r="F220" s="52"/>
      <c r="G220" s="52"/>
      <c r="H220" s="52"/>
      <c r="I220" s="52"/>
      <c r="J220" s="52"/>
      <c r="AK220" s="10"/>
      <c r="BA220" s="10"/>
      <c r="BC220" s="10"/>
    </row>
    <row r="221" spans="4:55" s="2" customFormat="1">
      <c r="D221" s="52"/>
      <c r="E221" s="52"/>
      <c r="F221" s="52"/>
      <c r="G221" s="52"/>
      <c r="H221" s="52"/>
      <c r="I221" s="52"/>
      <c r="J221" s="52"/>
      <c r="AK221" s="10"/>
      <c r="BA221" s="10"/>
      <c r="BC221" s="10"/>
    </row>
    <row r="222" spans="4:55" s="2" customFormat="1">
      <c r="D222" s="52"/>
      <c r="E222" s="52"/>
      <c r="F222" s="52"/>
      <c r="G222" s="52"/>
      <c r="H222" s="52"/>
      <c r="I222" s="52"/>
      <c r="J222" s="52"/>
      <c r="AK222" s="10"/>
      <c r="BA222" s="10"/>
      <c r="BC222" s="10"/>
    </row>
    <row r="223" spans="4:55" s="2" customFormat="1">
      <c r="D223" s="52"/>
      <c r="E223" s="52"/>
      <c r="F223" s="52"/>
      <c r="G223" s="52"/>
      <c r="H223" s="52"/>
      <c r="I223" s="52"/>
      <c r="J223" s="52"/>
      <c r="AK223" s="10"/>
      <c r="BA223" s="10"/>
      <c r="BC223" s="10"/>
    </row>
    <row r="224" spans="4:55" s="2" customFormat="1">
      <c r="D224" s="52"/>
      <c r="E224" s="52"/>
      <c r="F224" s="52"/>
      <c r="G224" s="52"/>
      <c r="H224" s="52"/>
      <c r="I224" s="52"/>
      <c r="J224" s="52"/>
      <c r="AK224" s="10"/>
      <c r="BA224" s="10"/>
      <c r="BC224" s="10"/>
    </row>
    <row r="225" spans="4:55" s="2" customFormat="1">
      <c r="D225" s="52"/>
      <c r="E225" s="52"/>
      <c r="F225" s="52"/>
      <c r="G225" s="52"/>
      <c r="H225" s="52"/>
      <c r="I225" s="52"/>
      <c r="J225" s="52"/>
      <c r="AK225" s="10"/>
      <c r="BA225" s="10"/>
      <c r="BC225" s="10"/>
    </row>
    <row r="226" spans="4:55" s="2" customFormat="1">
      <c r="D226" s="52"/>
      <c r="E226" s="52"/>
      <c r="F226" s="52"/>
      <c r="G226" s="52"/>
      <c r="H226" s="52"/>
      <c r="I226" s="52"/>
      <c r="J226" s="52"/>
      <c r="AK226" s="10"/>
      <c r="BA226" s="10"/>
      <c r="BC226" s="10"/>
    </row>
    <row r="227" spans="4:55" s="2" customFormat="1">
      <c r="D227" s="52"/>
      <c r="E227" s="52"/>
      <c r="F227" s="52"/>
      <c r="G227" s="52"/>
      <c r="H227" s="52"/>
      <c r="I227" s="52"/>
      <c r="J227" s="52"/>
      <c r="AK227" s="10"/>
      <c r="BA227" s="10"/>
      <c r="BC227" s="10"/>
    </row>
    <row r="228" spans="4:55" s="2" customFormat="1">
      <c r="D228" s="52"/>
      <c r="E228" s="52"/>
      <c r="F228" s="52"/>
      <c r="G228" s="52"/>
      <c r="H228" s="52"/>
      <c r="I228" s="52"/>
      <c r="J228" s="52"/>
      <c r="AK228" s="10"/>
      <c r="BA228" s="10"/>
      <c r="BC228" s="10"/>
    </row>
    <row r="229" spans="4:55" s="2" customFormat="1">
      <c r="D229" s="52"/>
      <c r="E229" s="52"/>
      <c r="F229" s="52"/>
      <c r="G229" s="52"/>
      <c r="H229" s="52"/>
      <c r="I229" s="52"/>
      <c r="J229" s="52"/>
      <c r="AK229" s="10"/>
      <c r="BA229" s="10"/>
      <c r="BC229" s="10"/>
    </row>
    <row r="230" spans="4:55" s="2" customFormat="1">
      <c r="D230" s="52"/>
      <c r="E230" s="52"/>
      <c r="F230" s="52"/>
      <c r="G230" s="52"/>
      <c r="H230" s="52"/>
      <c r="I230" s="52"/>
      <c r="J230" s="52"/>
      <c r="AK230" s="10"/>
      <c r="BA230" s="10"/>
      <c r="BC230" s="10"/>
    </row>
    <row r="231" spans="4:55" s="2" customFormat="1">
      <c r="D231" s="52"/>
      <c r="E231" s="52"/>
      <c r="F231" s="52"/>
      <c r="G231" s="52"/>
      <c r="H231" s="52"/>
      <c r="I231" s="52"/>
      <c r="J231" s="52"/>
      <c r="AK231" s="10"/>
      <c r="BA231" s="10"/>
      <c r="BC231" s="10"/>
    </row>
    <row r="232" spans="4:55" s="2" customFormat="1">
      <c r="D232" s="52"/>
      <c r="E232" s="52"/>
      <c r="F232" s="52"/>
      <c r="G232" s="52"/>
      <c r="H232" s="52"/>
      <c r="I232" s="52"/>
      <c r="J232" s="52"/>
      <c r="AK232" s="10"/>
      <c r="BA232" s="10"/>
      <c r="BC232" s="10"/>
    </row>
    <row r="233" spans="4:55" s="2" customFormat="1">
      <c r="D233" s="52"/>
      <c r="E233" s="52"/>
      <c r="F233" s="52"/>
      <c r="G233" s="52"/>
      <c r="H233" s="52"/>
      <c r="I233" s="52"/>
      <c r="J233" s="52"/>
      <c r="AK233" s="10"/>
      <c r="BA233" s="10"/>
      <c r="BC233" s="10"/>
    </row>
    <row r="234" spans="4:55" s="2" customFormat="1">
      <c r="D234" s="52"/>
      <c r="E234" s="52"/>
      <c r="F234" s="52"/>
      <c r="G234" s="52"/>
      <c r="H234" s="52"/>
      <c r="I234" s="52"/>
      <c r="J234" s="52"/>
      <c r="AK234" s="10"/>
      <c r="BA234" s="10"/>
      <c r="BC234" s="10"/>
    </row>
    <row r="235" spans="4:55" s="2" customFormat="1">
      <c r="D235" s="52"/>
      <c r="E235" s="52"/>
      <c r="F235" s="52"/>
      <c r="G235" s="52"/>
      <c r="H235" s="52"/>
      <c r="I235" s="52"/>
      <c r="J235" s="52"/>
      <c r="AK235" s="10"/>
      <c r="BA235" s="10"/>
      <c r="BC235" s="10"/>
    </row>
    <row r="236" spans="4:55" s="2" customFormat="1">
      <c r="D236" s="52"/>
      <c r="E236" s="52"/>
      <c r="F236" s="52"/>
      <c r="G236" s="52"/>
      <c r="H236" s="52"/>
      <c r="I236" s="52"/>
      <c r="J236" s="52"/>
      <c r="AK236" s="10"/>
      <c r="BA236" s="10"/>
      <c r="BC236" s="10"/>
    </row>
    <row r="237" spans="4:55" s="2" customFormat="1">
      <c r="D237" s="52"/>
      <c r="E237" s="52"/>
      <c r="F237" s="52"/>
      <c r="G237" s="52"/>
      <c r="H237" s="52"/>
      <c r="I237" s="52"/>
      <c r="J237" s="52"/>
      <c r="AK237" s="10"/>
      <c r="BA237" s="10"/>
      <c r="BC237" s="10"/>
    </row>
    <row r="238" spans="4:55" s="2" customFormat="1">
      <c r="D238" s="52"/>
      <c r="E238" s="52"/>
      <c r="F238" s="52"/>
      <c r="G238" s="52"/>
      <c r="H238" s="52"/>
      <c r="I238" s="52"/>
      <c r="J238" s="52"/>
      <c r="AK238" s="10"/>
      <c r="BA238" s="10"/>
      <c r="BC238" s="10"/>
    </row>
    <row r="239" spans="4:55" s="2" customFormat="1">
      <c r="D239" s="52"/>
      <c r="E239" s="52"/>
      <c r="F239" s="52"/>
      <c r="G239" s="52"/>
      <c r="H239" s="52"/>
      <c r="I239" s="52"/>
      <c r="J239" s="52"/>
      <c r="AK239" s="10"/>
      <c r="BA239" s="10"/>
      <c r="BC239" s="10"/>
    </row>
    <row r="240" spans="4:55" s="2" customFormat="1">
      <c r="D240" s="52"/>
      <c r="E240" s="52"/>
      <c r="F240" s="52"/>
      <c r="G240" s="52"/>
      <c r="H240" s="52"/>
      <c r="I240" s="52"/>
      <c r="J240" s="52"/>
      <c r="AK240" s="10"/>
      <c r="BA240" s="10"/>
      <c r="BC240" s="10"/>
    </row>
    <row r="241" spans="4:55" s="2" customFormat="1">
      <c r="D241" s="52"/>
      <c r="E241" s="52"/>
      <c r="F241" s="52"/>
      <c r="G241" s="52"/>
      <c r="H241" s="52"/>
      <c r="I241" s="52"/>
      <c r="J241" s="52"/>
      <c r="AK241" s="10"/>
      <c r="BA241" s="10"/>
      <c r="BC241" s="10"/>
    </row>
    <row r="242" spans="4:55" s="2" customFormat="1">
      <c r="D242" s="52"/>
      <c r="E242" s="52"/>
      <c r="F242" s="52"/>
      <c r="G242" s="52"/>
      <c r="H242" s="52"/>
      <c r="I242" s="52"/>
      <c r="J242" s="52"/>
      <c r="AK242" s="10"/>
      <c r="BA242" s="10"/>
      <c r="BC242" s="10"/>
    </row>
    <row r="243" spans="4:55" s="2" customFormat="1">
      <c r="D243" s="52"/>
      <c r="E243" s="52"/>
      <c r="F243" s="52"/>
      <c r="G243" s="52"/>
      <c r="H243" s="52"/>
      <c r="I243" s="52"/>
      <c r="J243" s="52"/>
      <c r="AK243" s="10"/>
      <c r="BA243" s="10"/>
      <c r="BC243" s="10"/>
    </row>
    <row r="244" spans="4:55" s="2" customFormat="1">
      <c r="D244" s="52"/>
      <c r="E244" s="52"/>
      <c r="F244" s="52"/>
      <c r="G244" s="52"/>
      <c r="H244" s="52"/>
      <c r="I244" s="52"/>
      <c r="J244" s="52"/>
      <c r="AK244" s="10"/>
      <c r="BA244" s="10"/>
      <c r="BC244" s="10"/>
    </row>
    <row r="245" spans="4:55" s="2" customFormat="1">
      <c r="D245" s="52"/>
      <c r="E245" s="52"/>
      <c r="F245" s="52"/>
      <c r="G245" s="52"/>
      <c r="H245" s="52"/>
      <c r="I245" s="52"/>
      <c r="J245" s="52"/>
      <c r="AK245" s="10"/>
      <c r="BA245" s="10"/>
      <c r="BC245" s="10"/>
    </row>
    <row r="246" spans="4:55" s="2" customFormat="1">
      <c r="D246" s="52"/>
      <c r="E246" s="52"/>
      <c r="F246" s="52"/>
      <c r="G246" s="52"/>
      <c r="H246" s="52"/>
      <c r="I246" s="52"/>
      <c r="J246" s="52"/>
      <c r="AK246" s="10"/>
      <c r="BA246" s="10"/>
      <c r="BC246" s="10"/>
    </row>
    <row r="247" spans="4:55" s="2" customFormat="1">
      <c r="D247" s="52"/>
      <c r="E247" s="52"/>
      <c r="F247" s="52"/>
      <c r="G247" s="52"/>
      <c r="H247" s="52"/>
      <c r="I247" s="52"/>
      <c r="J247" s="52"/>
      <c r="AK247" s="10"/>
      <c r="BA247" s="10"/>
      <c r="BC247" s="10"/>
    </row>
    <row r="248" spans="4:55" s="2" customFormat="1">
      <c r="D248" s="52"/>
      <c r="E248" s="52"/>
      <c r="F248" s="52"/>
      <c r="G248" s="52"/>
      <c r="H248" s="52"/>
      <c r="I248" s="52"/>
      <c r="J248" s="52"/>
      <c r="AK248" s="10"/>
      <c r="BA248" s="10"/>
      <c r="BC248" s="10"/>
    </row>
    <row r="249" spans="4:55" s="2" customFormat="1">
      <c r="D249" s="52"/>
      <c r="E249" s="52"/>
      <c r="F249" s="52"/>
      <c r="G249" s="52"/>
      <c r="H249" s="52"/>
      <c r="I249" s="52"/>
      <c r="J249" s="52"/>
      <c r="AK249" s="10"/>
      <c r="BA249" s="10"/>
      <c r="BC249" s="10"/>
    </row>
    <row r="250" spans="4:55" s="2" customFormat="1">
      <c r="D250" s="52"/>
      <c r="E250" s="52"/>
      <c r="F250" s="52"/>
      <c r="G250" s="52"/>
      <c r="H250" s="52"/>
      <c r="I250" s="52"/>
      <c r="J250" s="52"/>
      <c r="AK250" s="10"/>
      <c r="BA250" s="10"/>
      <c r="BC250" s="10"/>
    </row>
    <row r="251" spans="4:55" s="2" customFormat="1">
      <c r="D251" s="52"/>
      <c r="E251" s="52"/>
      <c r="F251" s="52"/>
      <c r="G251" s="52"/>
      <c r="H251" s="52"/>
      <c r="I251" s="52"/>
      <c r="J251" s="52"/>
      <c r="AK251" s="10"/>
      <c r="BA251" s="10"/>
      <c r="BC251" s="10"/>
    </row>
    <row r="252" spans="4:55" s="2" customFormat="1">
      <c r="D252" s="52"/>
      <c r="E252" s="52"/>
      <c r="F252" s="52"/>
      <c r="G252" s="52"/>
      <c r="H252" s="52"/>
      <c r="I252" s="52"/>
      <c r="J252" s="52"/>
      <c r="AK252" s="10"/>
      <c r="BA252" s="10"/>
      <c r="BC252" s="10"/>
    </row>
    <row r="253" spans="4:55" s="2" customFormat="1">
      <c r="D253" s="52"/>
      <c r="E253" s="52"/>
      <c r="F253" s="52"/>
      <c r="G253" s="52"/>
      <c r="H253" s="52"/>
      <c r="I253" s="52"/>
      <c r="J253" s="52"/>
      <c r="AK253" s="10"/>
      <c r="BA253" s="10"/>
      <c r="BC253" s="10"/>
    </row>
    <row r="254" spans="4:55" s="2" customFormat="1">
      <c r="D254" s="52"/>
      <c r="E254" s="52"/>
      <c r="F254" s="52"/>
      <c r="G254" s="52"/>
      <c r="H254" s="52"/>
      <c r="I254" s="52"/>
      <c r="J254" s="52"/>
      <c r="AK254" s="10"/>
      <c r="BA254" s="10"/>
      <c r="BC254" s="10"/>
    </row>
    <row r="255" spans="4:55" s="2" customFormat="1">
      <c r="D255" s="52"/>
      <c r="E255" s="52"/>
      <c r="F255" s="52"/>
      <c r="G255" s="52"/>
      <c r="H255" s="52"/>
      <c r="I255" s="52"/>
      <c r="J255" s="52"/>
      <c r="AK255" s="10"/>
      <c r="BA255" s="10"/>
      <c r="BC255" s="10"/>
    </row>
    <row r="256" spans="4:55" s="2" customFormat="1">
      <c r="D256" s="52"/>
      <c r="E256" s="52"/>
      <c r="F256" s="52"/>
      <c r="G256" s="52"/>
      <c r="H256" s="52"/>
      <c r="I256" s="52"/>
      <c r="J256" s="52"/>
      <c r="AK256" s="10"/>
      <c r="BA256" s="10"/>
      <c r="BC256" s="10"/>
    </row>
    <row r="257" spans="4:55" s="2" customFormat="1">
      <c r="D257" s="52"/>
      <c r="E257" s="52"/>
      <c r="F257" s="52"/>
      <c r="G257" s="52"/>
      <c r="H257" s="52"/>
      <c r="I257" s="52"/>
      <c r="J257" s="52"/>
      <c r="AK257" s="10"/>
      <c r="BA257" s="10"/>
      <c r="BC257" s="10"/>
    </row>
    <row r="258" spans="4:55" s="2" customFormat="1">
      <c r="D258" s="52"/>
      <c r="E258" s="52"/>
      <c r="F258" s="52"/>
      <c r="G258" s="52"/>
      <c r="H258" s="52"/>
      <c r="I258" s="52"/>
      <c r="J258" s="52"/>
      <c r="AK258" s="10"/>
      <c r="BA258" s="10"/>
      <c r="BC258" s="10"/>
    </row>
    <row r="259" spans="4:55" s="2" customFormat="1">
      <c r="D259" s="52"/>
      <c r="E259" s="52"/>
      <c r="F259" s="52"/>
      <c r="G259" s="52"/>
      <c r="H259" s="52"/>
      <c r="I259" s="52"/>
      <c r="J259" s="52"/>
      <c r="AK259" s="10"/>
      <c r="BA259" s="10"/>
      <c r="BC259" s="10"/>
    </row>
    <row r="260" spans="4:55" s="2" customFormat="1">
      <c r="D260" s="52"/>
      <c r="E260" s="52"/>
      <c r="F260" s="52"/>
      <c r="G260" s="52"/>
      <c r="H260" s="52"/>
      <c r="I260" s="52"/>
      <c r="J260" s="52"/>
      <c r="AK260" s="10"/>
      <c r="BA260" s="10"/>
      <c r="BC260" s="10"/>
    </row>
    <row r="261" spans="4:55" s="2" customFormat="1">
      <c r="D261" s="52"/>
      <c r="E261" s="52"/>
      <c r="F261" s="52"/>
      <c r="G261" s="52"/>
      <c r="H261" s="52"/>
      <c r="I261" s="52"/>
      <c r="J261" s="52"/>
      <c r="AK261" s="10"/>
      <c r="BA261" s="10"/>
      <c r="BC261" s="10"/>
    </row>
    <row r="262" spans="4:55" s="2" customFormat="1">
      <c r="D262" s="52"/>
      <c r="E262" s="52"/>
      <c r="F262" s="52"/>
      <c r="G262" s="52"/>
      <c r="H262" s="52"/>
      <c r="I262" s="52"/>
      <c r="J262" s="52"/>
      <c r="AK262" s="10"/>
      <c r="BA262" s="10"/>
      <c r="BC262" s="10"/>
    </row>
    <row r="263" spans="4:55" s="2" customFormat="1">
      <c r="D263" s="52"/>
      <c r="E263" s="52"/>
      <c r="F263" s="52"/>
      <c r="G263" s="52"/>
      <c r="H263" s="52"/>
      <c r="I263" s="52"/>
      <c r="J263" s="52"/>
      <c r="AK263" s="10"/>
      <c r="BA263" s="10"/>
      <c r="BC263" s="10"/>
    </row>
    <row r="264" spans="4:55" s="2" customFormat="1">
      <c r="D264" s="52"/>
      <c r="E264" s="52"/>
      <c r="F264" s="52"/>
      <c r="G264" s="52"/>
      <c r="H264" s="52"/>
      <c r="I264" s="52"/>
      <c r="J264" s="52"/>
      <c r="AK264" s="10"/>
      <c r="BA264" s="10"/>
      <c r="BC264" s="10"/>
    </row>
    <row r="265" spans="4:55" s="2" customFormat="1">
      <c r="D265" s="52"/>
      <c r="E265" s="52"/>
      <c r="F265" s="52"/>
      <c r="G265" s="52"/>
      <c r="H265" s="52"/>
      <c r="I265" s="52"/>
      <c r="J265" s="52"/>
      <c r="AK265" s="10"/>
      <c r="BA265" s="10"/>
      <c r="BC265" s="10"/>
    </row>
    <row r="266" spans="4:55" s="2" customFormat="1">
      <c r="D266" s="52"/>
      <c r="E266" s="52"/>
      <c r="F266" s="52"/>
      <c r="G266" s="52"/>
      <c r="H266" s="52"/>
      <c r="I266" s="52"/>
      <c r="J266" s="52"/>
      <c r="AK266" s="10"/>
      <c r="BA266" s="10"/>
      <c r="BC266" s="10"/>
    </row>
    <row r="267" spans="4:55" s="2" customFormat="1">
      <c r="D267" s="52"/>
      <c r="E267" s="52"/>
      <c r="F267" s="52"/>
      <c r="G267" s="52"/>
      <c r="H267" s="52"/>
      <c r="I267" s="52"/>
      <c r="J267" s="52"/>
      <c r="AK267" s="10"/>
      <c r="BA267" s="10"/>
      <c r="BC267" s="10"/>
    </row>
    <row r="268" spans="4:55" s="2" customFormat="1">
      <c r="D268" s="52"/>
      <c r="E268" s="52"/>
      <c r="F268" s="52"/>
      <c r="G268" s="52"/>
      <c r="H268" s="52"/>
      <c r="I268" s="52"/>
      <c r="J268" s="52"/>
      <c r="AK268" s="10"/>
      <c r="BA268" s="10"/>
      <c r="BC268" s="10"/>
    </row>
    <row r="269" spans="4:55" s="2" customFormat="1">
      <c r="D269" s="52"/>
      <c r="E269" s="52"/>
      <c r="F269" s="52"/>
      <c r="G269" s="52"/>
      <c r="H269" s="52"/>
      <c r="I269" s="52"/>
      <c r="J269" s="52"/>
      <c r="AK269" s="10"/>
      <c r="BA269" s="10"/>
      <c r="BC269" s="10"/>
    </row>
    <row r="270" spans="4:55" s="2" customFormat="1">
      <c r="D270" s="52"/>
      <c r="E270" s="52"/>
      <c r="F270" s="52"/>
      <c r="G270" s="52"/>
      <c r="H270" s="52"/>
      <c r="I270" s="52"/>
      <c r="J270" s="52"/>
      <c r="AK270" s="10"/>
      <c r="BA270" s="10"/>
      <c r="BC270" s="10"/>
    </row>
    <row r="271" spans="4:55" s="2" customFormat="1">
      <c r="D271" s="52"/>
      <c r="E271" s="52"/>
      <c r="F271" s="52"/>
      <c r="G271" s="52"/>
      <c r="H271" s="52"/>
      <c r="I271" s="52"/>
      <c r="J271" s="52"/>
      <c r="AK271" s="10"/>
      <c r="BA271" s="10"/>
      <c r="BC271" s="10"/>
    </row>
    <row r="272" spans="4:55" s="2" customFormat="1">
      <c r="D272" s="52"/>
      <c r="E272" s="52"/>
      <c r="F272" s="52"/>
      <c r="G272" s="52"/>
      <c r="H272" s="52"/>
      <c r="I272" s="52"/>
      <c r="J272" s="52"/>
      <c r="AK272" s="10"/>
      <c r="BA272" s="10"/>
      <c r="BC272" s="10"/>
    </row>
    <row r="273" spans="4:55" s="2" customFormat="1">
      <c r="D273" s="52"/>
      <c r="E273" s="52"/>
      <c r="F273" s="52"/>
      <c r="G273" s="52"/>
      <c r="H273" s="52"/>
      <c r="I273" s="52"/>
      <c r="J273" s="52"/>
      <c r="AK273" s="10"/>
      <c r="BA273" s="10"/>
      <c r="BC273" s="10"/>
    </row>
    <row r="274" spans="4:55" s="2" customFormat="1">
      <c r="D274" s="52"/>
      <c r="E274" s="52"/>
      <c r="F274" s="52"/>
      <c r="G274" s="52"/>
      <c r="H274" s="52"/>
      <c r="I274" s="52"/>
      <c r="J274" s="52"/>
      <c r="AK274" s="10"/>
      <c r="BA274" s="10"/>
      <c r="BC274" s="10"/>
    </row>
    <row r="275" spans="4:55" s="2" customFormat="1">
      <c r="D275" s="52"/>
      <c r="E275" s="52"/>
      <c r="F275" s="52"/>
      <c r="G275" s="52"/>
      <c r="H275" s="52"/>
      <c r="I275" s="52"/>
      <c r="J275" s="52"/>
      <c r="AK275" s="10"/>
      <c r="BA275" s="10"/>
      <c r="BC275" s="10"/>
    </row>
    <row r="276" spans="4:55" s="2" customFormat="1">
      <c r="D276" s="52"/>
      <c r="E276" s="52"/>
      <c r="F276" s="52"/>
      <c r="G276" s="52"/>
      <c r="H276" s="52"/>
      <c r="I276" s="52"/>
      <c r="J276" s="52"/>
      <c r="AK276" s="10"/>
      <c r="BA276" s="10"/>
      <c r="BC276" s="10"/>
    </row>
    <row r="277" spans="4:55" s="2" customFormat="1">
      <c r="D277" s="52"/>
      <c r="E277" s="52"/>
      <c r="F277" s="52"/>
      <c r="G277" s="52"/>
      <c r="H277" s="52"/>
      <c r="I277" s="52"/>
      <c r="J277" s="52"/>
      <c r="AK277" s="10"/>
      <c r="BA277" s="10"/>
      <c r="BC277" s="10"/>
    </row>
    <row r="278" spans="4:55" s="2" customFormat="1">
      <c r="D278" s="52"/>
      <c r="E278" s="52"/>
      <c r="F278" s="52"/>
      <c r="G278" s="52"/>
      <c r="H278" s="52"/>
      <c r="I278" s="52"/>
      <c r="J278" s="52"/>
      <c r="AK278" s="10"/>
      <c r="BA278" s="10"/>
      <c r="BC278" s="10"/>
    </row>
    <row r="279" spans="4:55" s="2" customFormat="1">
      <c r="D279" s="52"/>
      <c r="E279" s="52"/>
      <c r="F279" s="52"/>
      <c r="G279" s="52"/>
      <c r="H279" s="52"/>
      <c r="I279" s="52"/>
      <c r="J279" s="52"/>
      <c r="AK279" s="10"/>
      <c r="BA279" s="10"/>
      <c r="BC279" s="10"/>
    </row>
    <row r="280" spans="4:55" s="2" customFormat="1">
      <c r="D280" s="52"/>
      <c r="E280" s="52"/>
      <c r="F280" s="52"/>
      <c r="G280" s="52"/>
      <c r="H280" s="52"/>
      <c r="I280" s="52"/>
      <c r="J280" s="52"/>
      <c r="AK280" s="10"/>
      <c r="BA280" s="10"/>
      <c r="BC280" s="10"/>
    </row>
    <row r="281" spans="4:55" s="2" customFormat="1">
      <c r="D281" s="52"/>
      <c r="E281" s="52"/>
      <c r="F281" s="52"/>
      <c r="G281" s="52"/>
      <c r="H281" s="52"/>
      <c r="I281" s="52"/>
      <c r="J281" s="52"/>
      <c r="AK281" s="10"/>
      <c r="BA281" s="10"/>
      <c r="BC281" s="10"/>
    </row>
    <row r="282" spans="4:55" s="2" customFormat="1">
      <c r="D282" s="52"/>
      <c r="E282" s="52"/>
      <c r="F282" s="52"/>
      <c r="G282" s="52"/>
      <c r="H282" s="52"/>
      <c r="I282" s="52"/>
      <c r="J282" s="52"/>
      <c r="AK282" s="10"/>
      <c r="BA282" s="10"/>
      <c r="BC282" s="10"/>
    </row>
    <row r="283" spans="4:55" s="2" customFormat="1">
      <c r="D283" s="52"/>
      <c r="E283" s="52"/>
      <c r="F283" s="52"/>
      <c r="G283" s="52"/>
      <c r="H283" s="52"/>
      <c r="I283" s="52"/>
      <c r="J283" s="52"/>
      <c r="AK283" s="10"/>
      <c r="BA283" s="10"/>
      <c r="BC283" s="10"/>
    </row>
    <row r="284" spans="4:55" s="2" customFormat="1">
      <c r="D284" s="52"/>
      <c r="E284" s="52"/>
      <c r="F284" s="52"/>
      <c r="G284" s="52"/>
      <c r="H284" s="52"/>
      <c r="I284" s="52"/>
      <c r="J284" s="52"/>
      <c r="AK284" s="10"/>
      <c r="BA284" s="10"/>
      <c r="BC284" s="10"/>
    </row>
    <row r="285" spans="4:55" s="2" customFormat="1">
      <c r="D285" s="52"/>
      <c r="E285" s="52"/>
      <c r="F285" s="52"/>
      <c r="G285" s="52"/>
      <c r="H285" s="52"/>
      <c r="I285" s="52"/>
      <c r="J285" s="52"/>
      <c r="AK285" s="10"/>
      <c r="BA285" s="10"/>
      <c r="BC285" s="10"/>
    </row>
    <row r="286" spans="4:55" s="2" customFormat="1">
      <c r="D286" s="52"/>
      <c r="E286" s="52"/>
      <c r="F286" s="52"/>
      <c r="G286" s="52"/>
      <c r="H286" s="52"/>
      <c r="I286" s="52"/>
      <c r="J286" s="52"/>
      <c r="AK286" s="10"/>
      <c r="BA286" s="10"/>
      <c r="BC286" s="10"/>
    </row>
    <row r="287" spans="4:55" s="2" customFormat="1">
      <c r="D287" s="52"/>
      <c r="E287" s="52"/>
      <c r="F287" s="52"/>
      <c r="G287" s="52"/>
      <c r="H287" s="52"/>
      <c r="I287" s="52"/>
      <c r="J287" s="52"/>
      <c r="AK287" s="10"/>
      <c r="BA287" s="10"/>
      <c r="BC287" s="10"/>
    </row>
    <row r="288" spans="4:55" s="2" customFormat="1">
      <c r="D288" s="52"/>
      <c r="E288" s="52"/>
      <c r="F288" s="52"/>
      <c r="G288" s="52"/>
      <c r="H288" s="52"/>
      <c r="I288" s="52"/>
      <c r="J288" s="52"/>
      <c r="AK288" s="10"/>
      <c r="BA288" s="10"/>
      <c r="BC288" s="10"/>
    </row>
    <row r="289" spans="4:55" s="2" customFormat="1">
      <c r="D289" s="52"/>
      <c r="E289" s="52"/>
      <c r="F289" s="52"/>
      <c r="G289" s="52"/>
      <c r="H289" s="52"/>
      <c r="I289" s="52"/>
      <c r="J289" s="52"/>
      <c r="AK289" s="10"/>
      <c r="BA289" s="10"/>
      <c r="BC289" s="10"/>
    </row>
    <row r="290" spans="4:55" s="2" customFormat="1">
      <c r="D290" s="52"/>
      <c r="E290" s="52"/>
      <c r="F290" s="52"/>
      <c r="G290" s="52"/>
      <c r="H290" s="52"/>
      <c r="I290" s="52"/>
      <c r="J290" s="52"/>
      <c r="AK290" s="10"/>
      <c r="BA290" s="10"/>
      <c r="BC290" s="10"/>
    </row>
    <row r="291" spans="4:55" s="2" customFormat="1">
      <c r="D291" s="52"/>
      <c r="E291" s="52"/>
      <c r="F291" s="52"/>
      <c r="G291" s="52"/>
      <c r="H291" s="52"/>
      <c r="I291" s="52"/>
      <c r="J291" s="52"/>
      <c r="AK291" s="10"/>
      <c r="BA291" s="10"/>
      <c r="BC291" s="10"/>
    </row>
    <row r="292" spans="4:55" s="2" customFormat="1">
      <c r="D292" s="52"/>
      <c r="E292" s="52"/>
      <c r="F292" s="52"/>
      <c r="G292" s="52"/>
      <c r="H292" s="52"/>
      <c r="I292" s="52"/>
      <c r="J292" s="52"/>
      <c r="AK292" s="10"/>
      <c r="BA292" s="10"/>
      <c r="BC292" s="10"/>
    </row>
    <row r="293" spans="4:55" s="2" customFormat="1">
      <c r="D293" s="52"/>
      <c r="E293" s="52"/>
      <c r="F293" s="52"/>
      <c r="G293" s="52"/>
      <c r="H293" s="52"/>
      <c r="I293" s="52"/>
      <c r="J293" s="52"/>
      <c r="AK293" s="10"/>
      <c r="BA293" s="10"/>
      <c r="BC293" s="10"/>
    </row>
    <row r="294" spans="4:55" s="2" customFormat="1">
      <c r="D294" s="52"/>
      <c r="E294" s="52"/>
      <c r="F294" s="52"/>
      <c r="G294" s="52"/>
      <c r="H294" s="52"/>
      <c r="I294" s="52"/>
      <c r="J294" s="52"/>
      <c r="AK294" s="10"/>
      <c r="BA294" s="10"/>
      <c r="BC294" s="10"/>
    </row>
    <row r="295" spans="4:55" s="2" customFormat="1">
      <c r="D295" s="52"/>
      <c r="E295" s="52"/>
      <c r="F295" s="52"/>
      <c r="G295" s="52"/>
      <c r="H295" s="52"/>
      <c r="I295" s="52"/>
      <c r="J295" s="52"/>
      <c r="AK295" s="10"/>
      <c r="BA295" s="10"/>
      <c r="BC295" s="10"/>
    </row>
    <row r="296" spans="4:55" s="2" customFormat="1">
      <c r="D296" s="52"/>
      <c r="E296" s="52"/>
      <c r="F296" s="52"/>
      <c r="G296" s="52"/>
      <c r="H296" s="52"/>
      <c r="I296" s="52"/>
      <c r="J296" s="52"/>
      <c r="AK296" s="10"/>
      <c r="BA296" s="10"/>
      <c r="BC296" s="10"/>
    </row>
    <row r="297" spans="4:55" s="2" customFormat="1">
      <c r="D297" s="52"/>
      <c r="E297" s="52"/>
      <c r="F297" s="52"/>
      <c r="G297" s="52"/>
      <c r="H297" s="52"/>
      <c r="I297" s="52"/>
      <c r="J297" s="52"/>
      <c r="AK297" s="10"/>
      <c r="BA297" s="10"/>
      <c r="BC297" s="10"/>
    </row>
    <row r="298" spans="4:55" s="2" customFormat="1">
      <c r="D298" s="52"/>
      <c r="E298" s="52"/>
      <c r="F298" s="52"/>
      <c r="G298" s="52"/>
      <c r="H298" s="52"/>
      <c r="I298" s="52"/>
      <c r="J298" s="52"/>
      <c r="AK298" s="10"/>
      <c r="BA298" s="10"/>
      <c r="BC298" s="10"/>
    </row>
    <row r="299" spans="4:55" s="2" customFormat="1">
      <c r="D299" s="52"/>
      <c r="E299" s="52"/>
      <c r="F299" s="52"/>
      <c r="G299" s="52"/>
      <c r="H299" s="52"/>
      <c r="I299" s="52"/>
      <c r="J299" s="52"/>
      <c r="AK299" s="10"/>
      <c r="BA299" s="10"/>
      <c r="BC299" s="10"/>
    </row>
    <row r="300" spans="4:55" s="2" customFormat="1">
      <c r="D300" s="52"/>
      <c r="E300" s="52"/>
      <c r="F300" s="52"/>
      <c r="G300" s="52"/>
      <c r="H300" s="52"/>
      <c r="I300" s="52"/>
      <c r="J300" s="52"/>
      <c r="AK300" s="10"/>
      <c r="BA300" s="10"/>
      <c r="BC300" s="10"/>
    </row>
    <row r="301" spans="4:55" s="2" customFormat="1">
      <c r="D301" s="52"/>
      <c r="E301" s="52"/>
      <c r="F301" s="52"/>
      <c r="G301" s="52"/>
      <c r="H301" s="52"/>
      <c r="I301" s="52"/>
      <c r="J301" s="52"/>
      <c r="AK301" s="10"/>
      <c r="BA301" s="10"/>
      <c r="BC301" s="10"/>
    </row>
    <row r="302" spans="4:55" s="2" customFormat="1">
      <c r="D302" s="52"/>
      <c r="E302" s="52"/>
      <c r="F302" s="52"/>
      <c r="G302" s="52"/>
      <c r="H302" s="52"/>
      <c r="I302" s="52"/>
      <c r="J302" s="52"/>
      <c r="AK302" s="10"/>
      <c r="BA302" s="10"/>
      <c r="BC302" s="10"/>
    </row>
    <row r="303" spans="4:55" s="2" customFormat="1">
      <c r="D303" s="52"/>
      <c r="E303" s="52"/>
      <c r="F303" s="52"/>
      <c r="G303" s="52"/>
      <c r="H303" s="52"/>
      <c r="I303" s="52"/>
      <c r="J303" s="52"/>
      <c r="AK303" s="10"/>
      <c r="BA303" s="10"/>
      <c r="BC303" s="10"/>
    </row>
    <row r="304" spans="4:55" s="2" customFormat="1">
      <c r="D304" s="52"/>
      <c r="E304" s="52"/>
      <c r="F304" s="52"/>
      <c r="G304" s="52"/>
      <c r="H304" s="52"/>
      <c r="I304" s="52"/>
      <c r="J304" s="52"/>
      <c r="AK304" s="10"/>
      <c r="BA304" s="10"/>
      <c r="BC304" s="10"/>
    </row>
    <row r="305" spans="4:55" s="2" customFormat="1">
      <c r="D305" s="54"/>
      <c r="E305" s="54"/>
      <c r="F305" s="54"/>
      <c r="G305" s="54"/>
      <c r="H305" s="54"/>
      <c r="I305" s="54"/>
      <c r="J305" s="54"/>
      <c r="AK305" s="10"/>
      <c r="BA305" s="10"/>
      <c r="BC305" s="10"/>
    </row>
  </sheetData>
  <sheetProtection sheet="1" objects="1" scenarios="1" formatCells="0" formatColumns="0" formatRows="0" selectLockedCells="1"/>
  <mergeCells count="225">
    <mergeCell ref="S51:U51"/>
    <mergeCell ref="P16:R16"/>
    <mergeCell ref="P17:R17"/>
    <mergeCell ref="P18:R18"/>
    <mergeCell ref="P19:R19"/>
    <mergeCell ref="P20:R20"/>
    <mergeCell ref="P21:R21"/>
    <mergeCell ref="P22:R22"/>
    <mergeCell ref="P23:R23"/>
    <mergeCell ref="P24:R24"/>
    <mergeCell ref="S47:U47"/>
    <mergeCell ref="S48:U48"/>
    <mergeCell ref="S50:U50"/>
    <mergeCell ref="S41:U41"/>
    <mergeCell ref="K51:O51"/>
    <mergeCell ref="D51:J51"/>
    <mergeCell ref="K52:O52"/>
    <mergeCell ref="P7:R7"/>
    <mergeCell ref="P8:R8"/>
    <mergeCell ref="P9:R9"/>
    <mergeCell ref="P10:R10"/>
    <mergeCell ref="P11:R11"/>
    <mergeCell ref="P12:R12"/>
    <mergeCell ref="P13:R13"/>
    <mergeCell ref="D47:J47"/>
    <mergeCell ref="K48:O48"/>
    <mergeCell ref="P47:R47"/>
    <mergeCell ref="P48:R48"/>
    <mergeCell ref="P49:R49"/>
    <mergeCell ref="P50:R50"/>
    <mergeCell ref="D49:J49"/>
    <mergeCell ref="K50:O50"/>
    <mergeCell ref="D46:J46"/>
    <mergeCell ref="K47:O47"/>
    <mergeCell ref="D40:J40"/>
    <mergeCell ref="K41:O41"/>
    <mergeCell ref="D41:J41"/>
    <mergeCell ref="P51:R51"/>
    <mergeCell ref="D54:J54"/>
    <mergeCell ref="K55:O55"/>
    <mergeCell ref="S55:U55"/>
    <mergeCell ref="D55:J55"/>
    <mergeCell ref="K56:O56"/>
    <mergeCell ref="S56:U56"/>
    <mergeCell ref="D52:J52"/>
    <mergeCell ref="K53:O53"/>
    <mergeCell ref="S53:U53"/>
    <mergeCell ref="D53:J53"/>
    <mergeCell ref="K54:O54"/>
    <mergeCell ref="S54:U54"/>
    <mergeCell ref="P53:R53"/>
    <mergeCell ref="P54:R54"/>
    <mergeCell ref="P55:R55"/>
    <mergeCell ref="P56:R56"/>
    <mergeCell ref="S52:U52"/>
    <mergeCell ref="P52:R52"/>
    <mergeCell ref="BB3:BB6"/>
    <mergeCell ref="S12:U12"/>
    <mergeCell ref="S23:U23"/>
    <mergeCell ref="S34:U34"/>
    <mergeCell ref="S45:U45"/>
    <mergeCell ref="D50:J50"/>
    <mergeCell ref="K45:O45"/>
    <mergeCell ref="D45:J45"/>
    <mergeCell ref="K46:O46"/>
    <mergeCell ref="S46:U46"/>
    <mergeCell ref="D42:J42"/>
    <mergeCell ref="K43:O43"/>
    <mergeCell ref="S43:U43"/>
    <mergeCell ref="D43:J43"/>
    <mergeCell ref="K44:O44"/>
    <mergeCell ref="S44:U44"/>
    <mergeCell ref="P43:R43"/>
    <mergeCell ref="P44:R44"/>
    <mergeCell ref="P45:R45"/>
    <mergeCell ref="P46:R46"/>
    <mergeCell ref="D44:J44"/>
    <mergeCell ref="D48:J48"/>
    <mergeCell ref="K49:O49"/>
    <mergeCell ref="S49:U49"/>
    <mergeCell ref="K42:O42"/>
    <mergeCell ref="S42:U42"/>
    <mergeCell ref="D38:J38"/>
    <mergeCell ref="K39:O39"/>
    <mergeCell ref="S39:U39"/>
    <mergeCell ref="D39:J39"/>
    <mergeCell ref="K40:O40"/>
    <mergeCell ref="S40:U40"/>
    <mergeCell ref="P39:R39"/>
    <mergeCell ref="P40:R40"/>
    <mergeCell ref="P41:R41"/>
    <mergeCell ref="P42:R42"/>
    <mergeCell ref="D36:J36"/>
    <mergeCell ref="K37:O37"/>
    <mergeCell ref="S37:U37"/>
    <mergeCell ref="D37:J37"/>
    <mergeCell ref="K38:O38"/>
    <mergeCell ref="S38:U38"/>
    <mergeCell ref="D34:J34"/>
    <mergeCell ref="K35:O35"/>
    <mergeCell ref="S35:U35"/>
    <mergeCell ref="D35:J35"/>
    <mergeCell ref="K36:O36"/>
    <mergeCell ref="S36:U36"/>
    <mergeCell ref="P35:R35"/>
    <mergeCell ref="P36:R36"/>
    <mergeCell ref="P37:R37"/>
    <mergeCell ref="P38:R38"/>
    <mergeCell ref="K34:O34"/>
    <mergeCell ref="P34:R34"/>
    <mergeCell ref="AX3:AX6"/>
    <mergeCell ref="AY3:AY6"/>
    <mergeCell ref="AZ3:AZ6"/>
    <mergeCell ref="D7:J7"/>
    <mergeCell ref="K7:O7"/>
    <mergeCell ref="S7:U7"/>
    <mergeCell ref="V7:AK7"/>
    <mergeCell ref="AL7:BA7"/>
    <mergeCell ref="BA3:BA6"/>
    <mergeCell ref="AS3:AS6"/>
    <mergeCell ref="AT3:AT6"/>
    <mergeCell ref="AU3:AU6"/>
    <mergeCell ref="AV3:AV6"/>
    <mergeCell ref="AW3:AW6"/>
    <mergeCell ref="AN3:AN6"/>
    <mergeCell ref="AO3:AO6"/>
    <mergeCell ref="AP3:AP6"/>
    <mergeCell ref="AQ3:AQ6"/>
    <mergeCell ref="Y3:Y6"/>
    <mergeCell ref="Z3:Z6"/>
    <mergeCell ref="AA3:AA6"/>
    <mergeCell ref="AR3:AR6"/>
    <mergeCell ref="AI3:AI6"/>
    <mergeCell ref="AJ3:AJ6"/>
    <mergeCell ref="AK3:AK6"/>
    <mergeCell ref="AL3:AL6"/>
    <mergeCell ref="AM3:AM6"/>
    <mergeCell ref="AD3:AD6"/>
    <mergeCell ref="AE3:AE6"/>
    <mergeCell ref="AF3:AF6"/>
    <mergeCell ref="AG3:AG6"/>
    <mergeCell ref="AH3:AH6"/>
    <mergeCell ref="D8:J8"/>
    <mergeCell ref="K8:O8"/>
    <mergeCell ref="S8:U8"/>
    <mergeCell ref="AB3:AB6"/>
    <mergeCell ref="AC3:AC6"/>
    <mergeCell ref="C2:S4"/>
    <mergeCell ref="V3:V6"/>
    <mergeCell ref="W3:W6"/>
    <mergeCell ref="X3:X6"/>
    <mergeCell ref="D9:J9"/>
    <mergeCell ref="K9:O9"/>
    <mergeCell ref="S9:U9"/>
    <mergeCell ref="K18:O18"/>
    <mergeCell ref="S18:U18"/>
    <mergeCell ref="K19:O19"/>
    <mergeCell ref="S19:U19"/>
    <mergeCell ref="D10:J10"/>
    <mergeCell ref="K10:O10"/>
    <mergeCell ref="S10:U10"/>
    <mergeCell ref="S15:U15"/>
    <mergeCell ref="P14:R14"/>
    <mergeCell ref="P15:R15"/>
    <mergeCell ref="K11:O11"/>
    <mergeCell ref="S11:U11"/>
    <mergeCell ref="K20:O20"/>
    <mergeCell ref="S20:U20"/>
    <mergeCell ref="K16:O16"/>
    <mergeCell ref="S16:U16"/>
    <mergeCell ref="K17:O17"/>
    <mergeCell ref="S17:U17"/>
    <mergeCell ref="K12:O12"/>
    <mergeCell ref="K13:O13"/>
    <mergeCell ref="K14:O14"/>
    <mergeCell ref="K15:O15"/>
    <mergeCell ref="S13:U13"/>
    <mergeCell ref="S14:U14"/>
    <mergeCell ref="K21:O21"/>
    <mergeCell ref="S21:U21"/>
    <mergeCell ref="D21:J21"/>
    <mergeCell ref="K22:O22"/>
    <mergeCell ref="S22:U22"/>
    <mergeCell ref="K23:O23"/>
    <mergeCell ref="D23:J23"/>
    <mergeCell ref="K24:O24"/>
    <mergeCell ref="S24:U24"/>
    <mergeCell ref="D22:J22"/>
    <mergeCell ref="D24:J24"/>
    <mergeCell ref="K25:O25"/>
    <mergeCell ref="S25:U25"/>
    <mergeCell ref="D25:J25"/>
    <mergeCell ref="K26:O26"/>
    <mergeCell ref="S26:U26"/>
    <mergeCell ref="D26:J26"/>
    <mergeCell ref="K27:O27"/>
    <mergeCell ref="S27:U27"/>
    <mergeCell ref="P25:R25"/>
    <mergeCell ref="P26:R26"/>
    <mergeCell ref="P27:R27"/>
    <mergeCell ref="D27:J27"/>
    <mergeCell ref="K28:O28"/>
    <mergeCell ref="S28:U28"/>
    <mergeCell ref="D28:J28"/>
    <mergeCell ref="K29:O29"/>
    <mergeCell ref="S29:U29"/>
    <mergeCell ref="D29:J29"/>
    <mergeCell ref="K30:O30"/>
    <mergeCell ref="S30:U30"/>
    <mergeCell ref="P28:R28"/>
    <mergeCell ref="P29:R29"/>
    <mergeCell ref="P30:R30"/>
    <mergeCell ref="D30:J30"/>
    <mergeCell ref="K31:O31"/>
    <mergeCell ref="S31:U31"/>
    <mergeCell ref="D31:J31"/>
    <mergeCell ref="K32:O32"/>
    <mergeCell ref="S32:U32"/>
    <mergeCell ref="D32:J32"/>
    <mergeCell ref="K33:O33"/>
    <mergeCell ref="S33:U33"/>
    <mergeCell ref="P31:R31"/>
    <mergeCell ref="P32:R32"/>
    <mergeCell ref="P33:R33"/>
    <mergeCell ref="D33:J33"/>
  </mergeCells>
  <dataValidations count="4">
    <dataValidation type="list" showInputMessage="1" showErrorMessage="1" errorTitle="Input error" error="Please enter Y or N" sqref="BC8:BC56" xr:uid="{00000000-0002-0000-0300-000001000000}">
      <formula1>"Y,N"</formula1>
    </dataValidation>
    <dataValidation type="whole" operator="greaterThanOrEqual" allowBlank="1" showInputMessage="1" showErrorMessage="1" sqref="P8:U56" xr:uid="{00000000-0002-0000-0300-000002000000}">
      <formula1>0</formula1>
    </dataValidation>
    <dataValidation type="list" allowBlank="1" showInputMessage="1" showErrorMessage="1" errorTitle="Wrong input value" error="Please select 1 (low), 3 (medium) or 5 (high)." sqref="V8:AJ13 V21:AJ56 AC14:AJ20 V15:AB20" xr:uid="{00000000-0002-0000-0300-000003000000}">
      <formula1>"1,3,5"</formula1>
    </dataValidation>
    <dataValidation type="list" allowBlank="1" showInputMessage="1" showErrorMessage="1" errorTitle="Wrong input value" error="Please select 1 (low), 3 (medium), 5 (high)." sqref="AL8:AZ13 AL21:AZ56 AN14:AZ20 AL15:AM20" xr:uid="{00000000-0002-0000-0300-000000000000}">
      <formula1>"1,3,5"</formula1>
    </dataValidation>
  </dataValidations>
  <printOptions verticalCentered="1"/>
  <pageMargins left="0.25" right="0.25" top="0.75" bottom="0.75" header="0.3" footer="0.3"/>
  <pageSetup paperSize="8" scale="86" orientation="landscape" r:id="rId1"/>
  <rowBreaks count="1" manualBreakCount="1">
    <brk id="31" min="1" max="5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Settings!$J$11:$J$14</xm:f>
          </x14:formula1>
          <xm:sqref>K8:O56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92D050"/>
  </sheetPr>
  <dimension ref="A1:DZ323"/>
  <sheetViews>
    <sheetView showGridLines="0" tabSelected="1" zoomScaleNormal="100" zoomScaleSheetLayoutView="90" zoomScalePageLayoutView="70" workbookViewId="0">
      <pane ySplit="6" topLeftCell="A7" activePane="bottomLeft" state="frozen"/>
      <selection activeCell="D11" sqref="D11:J11"/>
      <selection pane="bottomLeft" activeCell="K5" sqref="K5:R5"/>
    </sheetView>
  </sheetViews>
  <sheetFormatPr defaultRowHeight="14.5"/>
  <cols>
    <col min="1" max="1" width="3.08984375" style="2" customWidth="1"/>
    <col min="2" max="39" width="3.7265625" customWidth="1"/>
    <col min="40" max="79" width="3.7265625" style="2" customWidth="1"/>
    <col min="80" max="130" width="9.08984375" style="2"/>
  </cols>
  <sheetData>
    <row r="1" spans="2:56" ht="1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56" ht="10.5" customHeight="1">
      <c r="B2" s="1"/>
      <c r="C2" s="133" t="s">
        <v>98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90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7.5" customHeight="1">
      <c r="B3" s="1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s="2" customFormat="1" ht="7.5" customHeight="1">
      <c r="B4" s="1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s="2" customFormat="1" ht="18" customHeight="1">
      <c r="B5" s="1"/>
      <c r="C5" s="154" t="s">
        <v>99</v>
      </c>
      <c r="D5" s="155"/>
      <c r="E5" s="155"/>
      <c r="F5" s="155"/>
      <c r="G5" s="155"/>
      <c r="H5" s="155"/>
      <c r="I5" s="155"/>
      <c r="J5" s="155"/>
      <c r="K5" s="150" t="s">
        <v>100</v>
      </c>
      <c r="L5" s="151"/>
      <c r="M5" s="151"/>
      <c r="N5" s="151"/>
      <c r="O5" s="151"/>
      <c r="P5" s="151"/>
      <c r="Q5" s="151"/>
      <c r="R5" s="151"/>
      <c r="S5" s="1"/>
      <c r="T5" s="1"/>
      <c r="U5" s="5"/>
      <c r="V5" s="5"/>
      <c r="W5" s="5"/>
      <c r="X5" s="5"/>
      <c r="Y5" s="5"/>
      <c r="Z5" s="5"/>
      <c r="AA5" s="5"/>
      <c r="AB5" s="5"/>
      <c r="AC5" s="5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s="2" customFormat="1" ht="2.25" customHeight="1">
      <c r="B6" s="1"/>
      <c r="C6" s="42"/>
      <c r="D6" s="42"/>
      <c r="E6" s="42"/>
      <c r="F6" s="42"/>
      <c r="G6" s="42"/>
      <c r="H6" s="42"/>
      <c r="I6" s="42"/>
      <c r="J6" s="42"/>
      <c r="K6" s="41"/>
      <c r="L6" s="41"/>
      <c r="M6" s="41"/>
      <c r="N6" s="41"/>
      <c r="O6" s="41"/>
      <c r="P6" s="1"/>
      <c r="Q6" s="1"/>
      <c r="R6" s="1"/>
      <c r="S6" s="1"/>
      <c r="T6" s="1"/>
      <c r="U6" s="5"/>
      <c r="V6" s="5"/>
      <c r="W6" s="5"/>
      <c r="X6" s="5"/>
      <c r="Y6" s="5"/>
      <c r="Z6" s="5"/>
      <c r="AA6" s="5"/>
      <c r="AB6" s="5"/>
      <c r="AC6" s="5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2:56" s="2" customFormat="1" ht="15" customHeight="1">
      <c r="B7" s="1"/>
      <c r="C7" s="152" t="s">
        <v>102</v>
      </c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43"/>
      <c r="AB7" s="43"/>
      <c r="AC7" s="43"/>
      <c r="AD7" s="152" t="s">
        <v>101</v>
      </c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"/>
      <c r="AY7" s="1"/>
      <c r="AZ7" s="1"/>
      <c r="BA7" s="1"/>
      <c r="BB7" s="1"/>
      <c r="BC7" s="1"/>
      <c r="BD7" s="1"/>
    </row>
    <row r="8" spans="2:56" s="2" customFormat="1" ht="8.25" customHeight="1">
      <c r="B8" s="1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43"/>
      <c r="AB8" s="43"/>
      <c r="AC8" s="43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"/>
      <c r="AY8" s="1"/>
      <c r="AZ8" s="1"/>
      <c r="BA8" s="1"/>
      <c r="BB8" s="1"/>
      <c r="BC8" s="1"/>
      <c r="BD8" s="1"/>
    </row>
    <row r="9" spans="2:56" s="2" customFormat="1" ht="15" customHeight="1">
      <c r="B9" s="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7">
        <v>1</v>
      </c>
      <c r="AD9" s="26">
        <f>IFERROR(VLOOKUP("ProjY"&amp;$AC9,Datasheet!$A:$K,9,FALSE),"")</f>
        <v>1</v>
      </c>
      <c r="AE9" s="149" t="str">
        <f>IFERROR(VLOOKUP("ProjY"&amp;$AC9,Datasheet!$A:$K,10,FALSE),"")</f>
        <v xml:space="preserve">2FA op PC's </v>
      </c>
      <c r="AF9" s="149"/>
      <c r="AG9" s="149"/>
      <c r="AH9" s="149"/>
      <c r="AI9" s="149"/>
      <c r="AJ9" s="149"/>
      <c r="AK9" s="149"/>
      <c r="AL9" s="149"/>
      <c r="AM9" s="149"/>
      <c r="AN9" s="28">
        <v>26</v>
      </c>
      <c r="AO9" s="26" t="str">
        <f>IFERROR(VLOOKUP("ProjY"&amp;$AN9,Datasheet!$A:$K,9,FALSE),"")</f>
        <v/>
      </c>
      <c r="AP9" s="149" t="str">
        <f>IFERROR(VLOOKUP("ProjY"&amp;$AN9,Datasheet!$A:$K,10,FALSE),"")</f>
        <v/>
      </c>
      <c r="AQ9" s="149"/>
      <c r="AR9" s="149"/>
      <c r="AS9" s="149"/>
      <c r="AT9" s="149"/>
      <c r="AU9" s="149"/>
      <c r="AV9" s="149"/>
      <c r="AW9" s="149"/>
      <c r="AX9" s="1"/>
      <c r="AY9" s="1"/>
      <c r="AZ9" s="1"/>
      <c r="BA9" s="1"/>
      <c r="BB9" s="1"/>
      <c r="BC9" s="1"/>
      <c r="BD9" s="1"/>
    </row>
    <row r="10" spans="2:56" s="2" customFormat="1" ht="15" customHeight="1">
      <c r="B10" s="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7">
        <v>2</v>
      </c>
      <c r="AD10" s="26">
        <f>IFERROR(VLOOKUP("ProjY"&amp;$AC10,Datasheet!$A:$K,9,FALSE),"")</f>
        <v>2</v>
      </c>
      <c r="AE10" s="149" t="str">
        <f>IFERROR(VLOOKUP("ProjY"&amp;$AC10,Datasheet!$A:$K,10,FALSE),"")</f>
        <v>2FA op webmail</v>
      </c>
      <c r="AF10" s="149"/>
      <c r="AG10" s="149"/>
      <c r="AH10" s="149"/>
      <c r="AI10" s="149"/>
      <c r="AJ10" s="149"/>
      <c r="AK10" s="149"/>
      <c r="AL10" s="149"/>
      <c r="AM10" s="149"/>
      <c r="AN10" s="28">
        <v>27</v>
      </c>
      <c r="AO10" s="26" t="str">
        <f>IFERROR(VLOOKUP("ProjY"&amp;$AN10,Datasheet!$A:$K,9,FALSE),"")</f>
        <v/>
      </c>
      <c r="AP10" s="149" t="str">
        <f>IFERROR(VLOOKUP("ProjY"&amp;$AN10,Datasheet!$A:$K,10,FALSE),"")</f>
        <v/>
      </c>
      <c r="AQ10" s="149"/>
      <c r="AR10" s="149"/>
      <c r="AS10" s="149"/>
      <c r="AT10" s="149"/>
      <c r="AU10" s="149"/>
      <c r="AV10" s="149"/>
      <c r="AW10" s="149"/>
      <c r="AX10" s="1"/>
      <c r="AY10" s="1"/>
      <c r="AZ10" s="1"/>
      <c r="BA10" s="1"/>
      <c r="BB10" s="1"/>
      <c r="BC10" s="1"/>
      <c r="BD10" s="1"/>
    </row>
    <row r="11" spans="2:56" s="2" customFormat="1" ht="15" customHeight="1">
      <c r="B11" s="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7">
        <v>3</v>
      </c>
      <c r="AD11" s="26">
        <f>IFERROR(VLOOKUP("ProjY"&amp;$AC11,Datasheet!$A:$K,9,FALSE),"")</f>
        <v>3</v>
      </c>
      <c r="AE11" s="149" t="str">
        <f>IFERROR(VLOOKUP("ProjY"&amp;$AC11,Datasheet!$A:$K,10,FALSE),"")</f>
        <v>Infra OvT</v>
      </c>
      <c r="AF11" s="149"/>
      <c r="AG11" s="149"/>
      <c r="AH11" s="149"/>
      <c r="AI11" s="149"/>
      <c r="AJ11" s="149"/>
      <c r="AK11" s="149"/>
      <c r="AL11" s="149"/>
      <c r="AM11" s="149"/>
      <c r="AN11" s="28">
        <v>28</v>
      </c>
      <c r="AO11" s="26" t="str">
        <f>IFERROR(VLOOKUP("ProjY"&amp;$AN11,Datasheet!$A:$K,9,FALSE),"")</f>
        <v/>
      </c>
      <c r="AP11" s="149" t="str">
        <f>IFERROR(VLOOKUP("ProjY"&amp;$AN11,Datasheet!$A:$K,10,FALSE),"")</f>
        <v/>
      </c>
      <c r="AQ11" s="149"/>
      <c r="AR11" s="149"/>
      <c r="AS11" s="149"/>
      <c r="AT11" s="149"/>
      <c r="AU11" s="149"/>
      <c r="AV11" s="149"/>
      <c r="AW11" s="149"/>
      <c r="AX11" s="1"/>
      <c r="AY11" s="1"/>
      <c r="AZ11" s="1"/>
      <c r="BA11" s="1"/>
      <c r="BB11" s="1"/>
      <c r="BC11" s="1"/>
      <c r="BD11" s="1"/>
    </row>
    <row r="12" spans="2:56" s="2" customFormat="1" ht="15" customHeight="1">
      <c r="B12" s="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7">
        <v>4</v>
      </c>
      <c r="AD12" s="26">
        <f>IFERROR(VLOOKUP("ProjY"&amp;$AC12,Datasheet!$A:$K,9,FALSE),"")</f>
        <v>4</v>
      </c>
      <c r="AE12" s="149" t="str">
        <f>IFERROR(VLOOKUP("ProjY"&amp;$AC12,Datasheet!$A:$K,10,FALSE),"")</f>
        <v>Infra JvB</v>
      </c>
      <c r="AF12" s="149"/>
      <c r="AG12" s="149"/>
      <c r="AH12" s="149"/>
      <c r="AI12" s="149"/>
      <c r="AJ12" s="149"/>
      <c r="AK12" s="149"/>
      <c r="AL12" s="149"/>
      <c r="AM12" s="149"/>
      <c r="AN12" s="28">
        <v>29</v>
      </c>
      <c r="AO12" s="26" t="str">
        <f>IFERROR(VLOOKUP("ProjY"&amp;$AN12,Datasheet!$A:$K,9,FALSE),"")</f>
        <v/>
      </c>
      <c r="AP12" s="149" t="str">
        <f>IFERROR(VLOOKUP("ProjY"&amp;$AN12,Datasheet!$A:$K,10,FALSE),"")</f>
        <v/>
      </c>
      <c r="AQ12" s="149"/>
      <c r="AR12" s="149"/>
      <c r="AS12" s="149"/>
      <c r="AT12" s="149"/>
      <c r="AU12" s="149"/>
      <c r="AV12" s="149"/>
      <c r="AW12" s="149"/>
      <c r="AX12" s="1"/>
      <c r="AY12" s="1"/>
      <c r="AZ12" s="1"/>
      <c r="BA12" s="1"/>
      <c r="BB12" s="1"/>
      <c r="BC12" s="1"/>
      <c r="BD12" s="1"/>
    </row>
    <row r="13" spans="2:56" s="2" customFormat="1" ht="15" customHeight="1">
      <c r="B13" s="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7">
        <v>5</v>
      </c>
      <c r="AD13" s="26">
        <f>IFERROR(VLOOKUP("ProjY"&amp;$AC13,Datasheet!$A:$K,9,FALSE),"")</f>
        <v>5</v>
      </c>
      <c r="AE13" s="149" t="str">
        <f>IFERROR(VLOOKUP("ProjY"&amp;$AC13,Datasheet!$A:$K,10,FALSE),"")</f>
        <v>VOS</v>
      </c>
      <c r="AF13" s="149"/>
      <c r="AG13" s="149"/>
      <c r="AH13" s="149"/>
      <c r="AI13" s="149"/>
      <c r="AJ13" s="149"/>
      <c r="AK13" s="149"/>
      <c r="AL13" s="149"/>
      <c r="AM13" s="149"/>
      <c r="AN13" s="28">
        <v>30</v>
      </c>
      <c r="AO13" s="26" t="str">
        <f>IFERROR(VLOOKUP("ProjY"&amp;$AN13,Datasheet!$A:$K,9,FALSE),"")</f>
        <v/>
      </c>
      <c r="AP13" s="149" t="str">
        <f>IFERROR(VLOOKUP("ProjY"&amp;$AN13,Datasheet!$A:$K,10,FALSE),"")</f>
        <v/>
      </c>
      <c r="AQ13" s="149"/>
      <c r="AR13" s="149"/>
      <c r="AS13" s="149"/>
      <c r="AT13" s="149"/>
      <c r="AU13" s="149"/>
      <c r="AV13" s="149"/>
      <c r="AW13" s="149"/>
      <c r="AX13" s="1"/>
      <c r="AY13" s="1"/>
      <c r="AZ13" s="1"/>
      <c r="BA13" s="1"/>
      <c r="BB13" s="1"/>
      <c r="BC13" s="1"/>
      <c r="BD13" s="1"/>
    </row>
    <row r="14" spans="2:56" s="2" customFormat="1" ht="15" customHeight="1">
      <c r="B14" s="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7">
        <v>6</v>
      </c>
      <c r="AD14" s="26">
        <f>IFERROR(VLOOKUP("ProjY"&amp;$AC14,Datasheet!$A:$K,9,FALSE),"")</f>
        <v>6</v>
      </c>
      <c r="AE14" s="149" t="str">
        <f>IFERROR(VLOOKUP("ProjY"&amp;$AC14,Datasheet!$A:$K,10,FALSE),"")</f>
        <v xml:space="preserve">Medicijnkarren </v>
      </c>
      <c r="AF14" s="149"/>
      <c r="AG14" s="149"/>
      <c r="AH14" s="149"/>
      <c r="AI14" s="149"/>
      <c r="AJ14" s="149"/>
      <c r="AK14" s="149"/>
      <c r="AL14" s="149"/>
      <c r="AM14" s="149"/>
      <c r="AN14" s="28">
        <v>31</v>
      </c>
      <c r="AO14" s="26" t="str">
        <f>IFERROR(VLOOKUP("ProjY"&amp;$AN14,Datasheet!$A:$K,9,FALSE),"")</f>
        <v/>
      </c>
      <c r="AP14" s="149" t="str">
        <f>IFERROR(VLOOKUP("ProjY"&amp;$AN14,Datasheet!$A:$K,10,FALSE),"")</f>
        <v/>
      </c>
      <c r="AQ14" s="149"/>
      <c r="AR14" s="149"/>
      <c r="AS14" s="149"/>
      <c r="AT14" s="149"/>
      <c r="AU14" s="149"/>
      <c r="AV14" s="149"/>
      <c r="AW14" s="149"/>
      <c r="AX14" s="1"/>
      <c r="AY14" s="1"/>
      <c r="AZ14" s="1"/>
      <c r="BA14" s="1"/>
      <c r="BB14" s="1"/>
      <c r="BC14" s="1"/>
      <c r="BD14" s="1"/>
    </row>
    <row r="15" spans="2:56" s="2" customFormat="1" ht="15" customHeight="1">
      <c r="B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7">
        <v>7</v>
      </c>
      <c r="AD15" s="26">
        <f>IFERROR(VLOOKUP("ProjY"&amp;$AC15,Datasheet!$A:$K,9,FALSE),"")</f>
        <v>7</v>
      </c>
      <c r="AE15" s="149" t="str">
        <f>IFERROR(VLOOKUP("ProjY"&amp;$AC15,Datasheet!$A:$K,10,FALSE),"")</f>
        <v>iShopper nieuwe versie</v>
      </c>
      <c r="AF15" s="149"/>
      <c r="AG15" s="149"/>
      <c r="AH15" s="149"/>
      <c r="AI15" s="149"/>
      <c r="AJ15" s="149"/>
      <c r="AK15" s="149"/>
      <c r="AL15" s="149"/>
      <c r="AM15" s="149"/>
      <c r="AN15" s="28">
        <v>32</v>
      </c>
      <c r="AO15" s="26" t="str">
        <f>IFERROR(VLOOKUP("ProjY"&amp;$AN15,Datasheet!$A:$K,9,FALSE),"")</f>
        <v/>
      </c>
      <c r="AP15" s="149" t="str">
        <f>IFERROR(VLOOKUP("ProjY"&amp;$AN15,Datasheet!$A:$K,10,FALSE),"")</f>
        <v/>
      </c>
      <c r="AQ15" s="149"/>
      <c r="AR15" s="149"/>
      <c r="AS15" s="149"/>
      <c r="AT15" s="149"/>
      <c r="AU15" s="149"/>
      <c r="AV15" s="149"/>
      <c r="AW15" s="149"/>
      <c r="AX15" s="1"/>
      <c r="AY15" s="1"/>
      <c r="AZ15" s="1"/>
      <c r="BA15" s="1"/>
      <c r="BB15" s="1"/>
      <c r="BC15" s="1"/>
      <c r="BD15" s="1"/>
    </row>
    <row r="16" spans="2:56" s="2" customFormat="1" ht="15" customHeight="1">
      <c r="B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7">
        <v>8</v>
      </c>
      <c r="AD16" s="26">
        <f>IFERROR(VLOOKUP("ProjY"&amp;$AC16,Datasheet!$A:$K,9,FALSE),"")</f>
        <v>8</v>
      </c>
      <c r="AE16" s="149" t="str">
        <f>IFERROR(VLOOKUP("ProjY"&amp;$AC16,Datasheet!$A:$K,10,FALSE),"")</f>
        <v>iShopper in AFAS</v>
      </c>
      <c r="AF16" s="149"/>
      <c r="AG16" s="149"/>
      <c r="AH16" s="149"/>
      <c r="AI16" s="149"/>
      <c r="AJ16" s="149"/>
      <c r="AK16" s="149"/>
      <c r="AL16" s="149"/>
      <c r="AM16" s="149"/>
      <c r="AN16" s="28">
        <v>33</v>
      </c>
      <c r="AO16" s="26" t="str">
        <f>IFERROR(VLOOKUP("ProjY"&amp;$AN16,Datasheet!$A:$K,9,FALSE),"")</f>
        <v/>
      </c>
      <c r="AP16" s="149" t="str">
        <f>IFERROR(VLOOKUP("ProjY"&amp;$AN16,Datasheet!$A:$K,10,FALSE),"")</f>
        <v/>
      </c>
      <c r="AQ16" s="149"/>
      <c r="AR16" s="149"/>
      <c r="AS16" s="149"/>
      <c r="AT16" s="149"/>
      <c r="AU16" s="149"/>
      <c r="AV16" s="149"/>
      <c r="AW16" s="149"/>
      <c r="AX16" s="1"/>
      <c r="AY16" s="1"/>
      <c r="AZ16" s="1"/>
      <c r="BA16" s="1"/>
      <c r="BB16" s="1"/>
      <c r="BC16" s="1"/>
      <c r="BD16" s="1"/>
    </row>
    <row r="17" spans="2:56" s="2" customFormat="1" ht="15" customHeight="1">
      <c r="B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7">
        <v>9</v>
      </c>
      <c r="AD17" s="26">
        <f>IFERROR(VLOOKUP("ProjY"&amp;$AC17,Datasheet!$A:$K,9,FALSE),"")</f>
        <v>9</v>
      </c>
      <c r="AE17" s="149" t="str">
        <f>IFERROR(VLOOKUP("ProjY"&amp;$AC17,Datasheet!$A:$K,10,FALSE),"")</f>
        <v>Facturatieproces in AFAS</v>
      </c>
      <c r="AF17" s="149"/>
      <c r="AG17" s="149"/>
      <c r="AH17" s="149"/>
      <c r="AI17" s="149"/>
      <c r="AJ17" s="149"/>
      <c r="AK17" s="149"/>
      <c r="AL17" s="149"/>
      <c r="AM17" s="149"/>
      <c r="AN17" s="28">
        <v>34</v>
      </c>
      <c r="AO17" s="26" t="str">
        <f>IFERROR(VLOOKUP("ProjY"&amp;$AN17,Datasheet!$A:$K,9,FALSE),"")</f>
        <v/>
      </c>
      <c r="AP17" s="149" t="str">
        <f>IFERROR(VLOOKUP("ProjY"&amp;$AN17,Datasheet!$A:$K,10,FALSE),"")</f>
        <v/>
      </c>
      <c r="AQ17" s="149"/>
      <c r="AR17" s="149"/>
      <c r="AS17" s="149"/>
      <c r="AT17" s="149"/>
      <c r="AU17" s="149"/>
      <c r="AV17" s="149"/>
      <c r="AW17" s="149"/>
      <c r="AX17" s="1"/>
      <c r="AY17" s="1"/>
      <c r="AZ17" s="1"/>
      <c r="BA17" s="1"/>
      <c r="BB17" s="1"/>
      <c r="BC17" s="1"/>
      <c r="BD17" s="1"/>
    </row>
    <row r="18" spans="2:56" s="2" customFormat="1" ht="15" customHeight="1">
      <c r="B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7">
        <v>10</v>
      </c>
      <c r="AD18" s="26">
        <f>IFERROR(VLOOKUP("ProjY"&amp;$AC18,Datasheet!$A:$K,9,FALSE),"")</f>
        <v>10</v>
      </c>
      <c r="AE18" s="149" t="str">
        <f>IFERROR(VLOOKUP("ProjY"&amp;$AC18,Datasheet!$A:$K,10,FALSE),"")</f>
        <v>Functiehuis  (HR)</v>
      </c>
      <c r="AF18" s="149"/>
      <c r="AG18" s="149"/>
      <c r="AH18" s="149"/>
      <c r="AI18" s="149"/>
      <c r="AJ18" s="149"/>
      <c r="AK18" s="149"/>
      <c r="AL18" s="149"/>
      <c r="AM18" s="149"/>
      <c r="AN18" s="28">
        <v>35</v>
      </c>
      <c r="AO18" s="26" t="str">
        <f>IFERROR(VLOOKUP("ProjY"&amp;$AN18,Datasheet!$A:$K,9,FALSE),"")</f>
        <v/>
      </c>
      <c r="AP18" s="149" t="str">
        <f>IFERROR(VLOOKUP("ProjY"&amp;$AN18,Datasheet!$A:$K,10,FALSE),"")</f>
        <v/>
      </c>
      <c r="AQ18" s="149"/>
      <c r="AR18" s="149"/>
      <c r="AS18" s="149"/>
      <c r="AT18" s="149"/>
      <c r="AU18" s="149"/>
      <c r="AV18" s="149"/>
      <c r="AW18" s="149"/>
      <c r="AX18" s="1"/>
      <c r="AY18" s="1"/>
      <c r="AZ18" s="1"/>
      <c r="BA18" s="1"/>
      <c r="BB18" s="1"/>
      <c r="BC18" s="1"/>
      <c r="BD18" s="1"/>
    </row>
    <row r="19" spans="2:56" s="2" customFormat="1" ht="15" customHeight="1">
      <c r="B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7">
        <v>11</v>
      </c>
      <c r="AD19" s="26">
        <f>IFERROR(VLOOKUP("ProjY"&amp;$AC19,Datasheet!$A:$K,9,FALSE),"")</f>
        <v>11</v>
      </c>
      <c r="AE19" s="149" t="str">
        <f>IFERROR(VLOOKUP("ProjY"&amp;$AC19,Datasheet!$A:$K,10,FALSE),"")</f>
        <v>Indiensttreed (HR en ICT)</v>
      </c>
      <c r="AF19" s="149"/>
      <c r="AG19" s="149"/>
      <c r="AH19" s="149"/>
      <c r="AI19" s="149"/>
      <c r="AJ19" s="149"/>
      <c r="AK19" s="149"/>
      <c r="AL19" s="149"/>
      <c r="AM19" s="149"/>
      <c r="AN19" s="28">
        <v>36</v>
      </c>
      <c r="AO19" s="26" t="str">
        <f>IFERROR(VLOOKUP("ProjY"&amp;$AN19,Datasheet!$A:$K,9,FALSE),"")</f>
        <v/>
      </c>
      <c r="AP19" s="149" t="str">
        <f>IFERROR(VLOOKUP("ProjY"&amp;$AN19,Datasheet!$A:$K,10,FALSE),"")</f>
        <v/>
      </c>
      <c r="AQ19" s="149"/>
      <c r="AR19" s="149"/>
      <c r="AS19" s="149"/>
      <c r="AT19" s="149"/>
      <c r="AU19" s="149"/>
      <c r="AV19" s="149"/>
      <c r="AW19" s="149"/>
      <c r="AX19" s="1"/>
      <c r="AY19" s="1"/>
      <c r="AZ19" s="1"/>
      <c r="BA19" s="1"/>
      <c r="BB19" s="1"/>
      <c r="BC19" s="1"/>
      <c r="BD19" s="1"/>
    </row>
    <row r="20" spans="2:56" s="2" customFormat="1" ht="15" customHeight="1">
      <c r="B20" s="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7">
        <v>12</v>
      </c>
      <c r="AD20" s="26">
        <f>IFERROR(VLOOKUP("ProjY"&amp;$AC20,Datasheet!$A:$K,9,FALSE),"")</f>
        <v>12</v>
      </c>
      <c r="AE20" s="149" t="str">
        <f>IFERROR(VLOOKUP("ProjY"&amp;$AC20,Datasheet!$A:$K,10,FALSE),"")</f>
        <v>Ortec optimalisatie</v>
      </c>
      <c r="AF20" s="149"/>
      <c r="AG20" s="149"/>
      <c r="AH20" s="149"/>
      <c r="AI20" s="149"/>
      <c r="AJ20" s="149"/>
      <c r="AK20" s="149"/>
      <c r="AL20" s="149"/>
      <c r="AM20" s="149"/>
      <c r="AN20" s="28">
        <v>37</v>
      </c>
      <c r="AO20" s="26" t="str">
        <f>IFERROR(VLOOKUP("ProjY"&amp;$AN20,Datasheet!$A:$K,9,FALSE),"")</f>
        <v/>
      </c>
      <c r="AP20" s="149" t="str">
        <f>IFERROR(VLOOKUP("ProjY"&amp;$AN20,Datasheet!$A:$K,10,FALSE),"")</f>
        <v/>
      </c>
      <c r="AQ20" s="149"/>
      <c r="AR20" s="149"/>
      <c r="AS20" s="149"/>
      <c r="AT20" s="149"/>
      <c r="AU20" s="149"/>
      <c r="AV20" s="149"/>
      <c r="AW20" s="149"/>
      <c r="AX20" s="1"/>
      <c r="AY20" s="1"/>
      <c r="AZ20" s="1"/>
      <c r="BA20" s="1"/>
      <c r="BB20" s="1"/>
      <c r="BC20" s="1"/>
      <c r="BD20" s="1"/>
    </row>
    <row r="21" spans="2:56" s="2" customFormat="1" ht="15" customHeight="1"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7">
        <v>13</v>
      </c>
      <c r="AD21" s="26">
        <f>IFERROR(VLOOKUP("ProjY"&amp;$AC21,Datasheet!$A:$K,9,FALSE),"")</f>
        <v>13</v>
      </c>
      <c r="AE21" s="149" t="str">
        <f>IFERROR(VLOOKUP("ProjY"&amp;$AC21,Datasheet!$A:$K,10,FALSE),"")</f>
        <v>Autorisaties op orde</v>
      </c>
      <c r="AF21" s="149"/>
      <c r="AG21" s="149"/>
      <c r="AH21" s="149"/>
      <c r="AI21" s="149"/>
      <c r="AJ21" s="149"/>
      <c r="AK21" s="149"/>
      <c r="AL21" s="149"/>
      <c r="AM21" s="149"/>
      <c r="AN21" s="28">
        <v>38</v>
      </c>
      <c r="AO21" s="26" t="str">
        <f>IFERROR(VLOOKUP("ProjY"&amp;$AN21,Datasheet!$A:$K,9,FALSE),"")</f>
        <v/>
      </c>
      <c r="AP21" s="149" t="str">
        <f>IFERROR(VLOOKUP("ProjY"&amp;$AN21,Datasheet!$A:$K,10,FALSE),"")</f>
        <v/>
      </c>
      <c r="AQ21" s="149"/>
      <c r="AR21" s="149"/>
      <c r="AS21" s="149"/>
      <c r="AT21" s="149"/>
      <c r="AU21" s="149"/>
      <c r="AV21" s="149"/>
      <c r="AW21" s="149"/>
      <c r="AX21" s="1"/>
      <c r="AY21" s="1"/>
      <c r="AZ21" s="1"/>
      <c r="BA21" s="1"/>
      <c r="BB21" s="1"/>
      <c r="BC21" s="1"/>
      <c r="BD21" s="1"/>
    </row>
    <row r="22" spans="2:56" s="2" customFormat="1" ht="15" customHeight="1">
      <c r="B22" s="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7">
        <v>14</v>
      </c>
      <c r="AD22" s="26">
        <f>IFERROR(VLOOKUP("ProjY"&amp;$AC22,Datasheet!$A:$K,9,FALSE),"")</f>
        <v>14</v>
      </c>
      <c r="AE22" s="149" t="str">
        <f>IFERROR(VLOOKUP("ProjY"&amp;$AC22,Datasheet!$A:$K,10,FALSE),"")</f>
        <v>Parel (op Reade Infra)</v>
      </c>
      <c r="AF22" s="149"/>
      <c r="AG22" s="149"/>
      <c r="AH22" s="149"/>
      <c r="AI22" s="149"/>
      <c r="AJ22" s="149"/>
      <c r="AK22" s="149"/>
      <c r="AL22" s="149"/>
      <c r="AM22" s="149"/>
      <c r="AN22" s="28">
        <v>39</v>
      </c>
      <c r="AO22" s="26" t="str">
        <f>IFERROR(VLOOKUP("ProjY"&amp;$AN22,Datasheet!$A:$K,9,FALSE),"")</f>
        <v/>
      </c>
      <c r="AP22" s="149" t="str">
        <f>IFERROR(VLOOKUP("ProjY"&amp;$AN22,Datasheet!$A:$K,10,FALSE),"")</f>
        <v/>
      </c>
      <c r="AQ22" s="149"/>
      <c r="AR22" s="149"/>
      <c r="AS22" s="149"/>
      <c r="AT22" s="149"/>
      <c r="AU22" s="149"/>
      <c r="AV22" s="149"/>
      <c r="AW22" s="149"/>
      <c r="AX22" s="1"/>
      <c r="AY22" s="1"/>
      <c r="AZ22" s="1"/>
      <c r="BA22" s="1"/>
      <c r="BB22" s="1"/>
      <c r="BC22" s="1"/>
      <c r="BD22" s="1"/>
    </row>
    <row r="23" spans="2:56" s="2" customFormat="1" ht="15" customHeight="1">
      <c r="B23" s="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7">
        <v>15</v>
      </c>
      <c r="AD23" s="26">
        <f>IFERROR(VLOOKUP("ProjY"&amp;$AC23,Datasheet!$A:$K,9,FALSE),"")</f>
        <v>15</v>
      </c>
      <c r="AE23" s="149" t="str">
        <f>IFERROR(VLOOKUP("ProjY"&amp;$AC23,Datasheet!$A:$K,10,FALSE),"")</f>
        <v>ISM (ICT processen op orde)</v>
      </c>
      <c r="AF23" s="149"/>
      <c r="AG23" s="149"/>
      <c r="AH23" s="149"/>
      <c r="AI23" s="149"/>
      <c r="AJ23" s="149"/>
      <c r="AK23" s="149"/>
      <c r="AL23" s="149"/>
      <c r="AM23" s="149"/>
      <c r="AN23" s="28">
        <v>40</v>
      </c>
      <c r="AO23" s="26" t="str">
        <f>IFERROR(VLOOKUP("ProjY"&amp;$AN23,Datasheet!$A:$K,9,FALSE),"")</f>
        <v/>
      </c>
      <c r="AP23" s="149" t="str">
        <f>IFERROR(VLOOKUP("ProjY"&amp;$AN23,Datasheet!$A:$K,10,FALSE),"")</f>
        <v/>
      </c>
      <c r="AQ23" s="149"/>
      <c r="AR23" s="149"/>
      <c r="AS23" s="149"/>
      <c r="AT23" s="149"/>
      <c r="AU23" s="149"/>
      <c r="AV23" s="149"/>
      <c r="AW23" s="149"/>
      <c r="AX23" s="1"/>
      <c r="AY23" s="1"/>
      <c r="AZ23" s="1"/>
      <c r="BA23" s="1"/>
      <c r="BB23" s="1"/>
      <c r="BC23" s="1"/>
      <c r="BD23" s="1"/>
    </row>
    <row r="24" spans="2:56" s="2" customFormat="1" ht="15" customHeight="1"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7">
        <v>16</v>
      </c>
      <c r="AD24" s="26">
        <f>IFERROR(VLOOKUP("ProjY"&amp;$AC24,Datasheet!$A:$K,9,FALSE),"")</f>
        <v>16</v>
      </c>
      <c r="AE24" s="149" t="str">
        <f>IFERROR(VLOOKUP("ProjY"&amp;$AC24,Datasheet!$A:$K,10,FALSE),"")</f>
        <v>MI</v>
      </c>
      <c r="AF24" s="149"/>
      <c r="AG24" s="149"/>
      <c r="AH24" s="149"/>
      <c r="AI24" s="149"/>
      <c r="AJ24" s="149"/>
      <c r="AK24" s="149"/>
      <c r="AL24" s="149"/>
      <c r="AM24" s="149"/>
      <c r="AN24" s="28">
        <v>41</v>
      </c>
      <c r="AO24" s="26" t="str">
        <f>IFERROR(VLOOKUP("ProjY"&amp;$AN24,Datasheet!$A:$K,9,FALSE),"")</f>
        <v/>
      </c>
      <c r="AP24" s="149" t="str">
        <f>IFERROR(VLOOKUP("ProjY"&amp;$AN24,Datasheet!$A:$K,10,FALSE),"")</f>
        <v/>
      </c>
      <c r="AQ24" s="149"/>
      <c r="AR24" s="149"/>
      <c r="AS24" s="149"/>
      <c r="AT24" s="149"/>
      <c r="AU24" s="149"/>
      <c r="AV24" s="149"/>
      <c r="AW24" s="149"/>
      <c r="AX24" s="1"/>
      <c r="AY24" s="1"/>
      <c r="AZ24" s="1"/>
      <c r="BA24" s="1"/>
      <c r="BB24" s="1"/>
      <c r="BC24" s="1"/>
      <c r="BD24" s="1"/>
    </row>
    <row r="25" spans="2:56" s="2" customFormat="1" ht="15" customHeight="1">
      <c r="B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7">
        <v>17</v>
      </c>
      <c r="AD25" s="26">
        <f>IFERROR(VLOOKUP("ProjY"&amp;$AC25,Datasheet!$A:$K,9,FALSE),"")</f>
        <v>17</v>
      </c>
      <c r="AE25" s="149" t="str">
        <f>IFERROR(VLOOKUP("ProjY"&amp;$AC25,Datasheet!$A:$K,10,FALSE),"")</f>
        <v>Beeldbellen</v>
      </c>
      <c r="AF25" s="149"/>
      <c r="AG25" s="149"/>
      <c r="AH25" s="149"/>
      <c r="AI25" s="149"/>
      <c r="AJ25" s="149"/>
      <c r="AK25" s="149"/>
      <c r="AL25" s="149"/>
      <c r="AM25" s="149"/>
      <c r="AN25" s="28">
        <v>42</v>
      </c>
      <c r="AO25" s="26" t="str">
        <f>IFERROR(VLOOKUP("ProjY"&amp;$AN25,Datasheet!$A:$K,9,FALSE),"")</f>
        <v/>
      </c>
      <c r="AP25" s="149" t="str">
        <f>IFERROR(VLOOKUP("ProjY"&amp;$AN25,Datasheet!$A:$K,10,FALSE),"")</f>
        <v/>
      </c>
      <c r="AQ25" s="149"/>
      <c r="AR25" s="149"/>
      <c r="AS25" s="149"/>
      <c r="AT25" s="149"/>
      <c r="AU25" s="149"/>
      <c r="AV25" s="149"/>
      <c r="AW25" s="149"/>
      <c r="AX25" s="1"/>
      <c r="AY25" s="1"/>
      <c r="AZ25" s="1"/>
      <c r="BA25" s="1"/>
      <c r="BB25" s="1"/>
      <c r="BC25" s="1"/>
      <c r="BD25" s="1"/>
    </row>
    <row r="26" spans="2:56" s="2" customFormat="1" ht="15" customHeight="1">
      <c r="B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7">
        <v>18</v>
      </c>
      <c r="AD26" s="26">
        <f>IFERROR(VLOOKUP("ProjY"&amp;$AC26,Datasheet!$A:$K,9,FALSE),"")</f>
        <v>18</v>
      </c>
      <c r="AE26" s="149" t="str">
        <f>IFERROR(VLOOKUP("ProjY"&amp;$AC26,Datasheet!$A:$K,10,FALSE),"")</f>
        <v>DVD exit</v>
      </c>
      <c r="AF26" s="149"/>
      <c r="AG26" s="149"/>
      <c r="AH26" s="149"/>
      <c r="AI26" s="149"/>
      <c r="AJ26" s="149"/>
      <c r="AK26" s="149"/>
      <c r="AL26" s="149"/>
      <c r="AM26" s="149"/>
      <c r="AN26" s="28">
        <v>43</v>
      </c>
      <c r="AO26" s="26" t="str">
        <f>IFERROR(VLOOKUP("ProjY"&amp;$AN26,Datasheet!$A:$K,9,FALSE),"")</f>
        <v/>
      </c>
      <c r="AP26" s="149" t="str">
        <f>IFERROR(VLOOKUP("ProjY"&amp;$AN26,Datasheet!$A:$K,10,FALSE),"")</f>
        <v/>
      </c>
      <c r="AQ26" s="149"/>
      <c r="AR26" s="149"/>
      <c r="AS26" s="149"/>
      <c r="AT26" s="149"/>
      <c r="AU26" s="149"/>
      <c r="AV26" s="149"/>
      <c r="AW26" s="149"/>
      <c r="AX26" s="1"/>
      <c r="AY26" s="1"/>
      <c r="AZ26" s="1"/>
      <c r="BA26" s="1"/>
      <c r="BB26" s="1"/>
      <c r="BC26" s="1"/>
      <c r="BD26" s="1"/>
    </row>
    <row r="27" spans="2:56" s="2" customFormat="1" ht="15" customHeight="1">
      <c r="B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7">
        <v>19</v>
      </c>
      <c r="AD27" s="26">
        <f>IFERROR(VLOOKUP("ProjY"&amp;$AC27,Datasheet!$A:$K,9,FALSE),"")</f>
        <v>19</v>
      </c>
      <c r="AE27" s="149" t="str">
        <f>IFERROR(VLOOKUP("ProjY"&amp;$AC27,Datasheet!$A:$K,10,FALSE),"")</f>
        <v>patientenlogistiek</v>
      </c>
      <c r="AF27" s="149"/>
      <c r="AG27" s="149"/>
      <c r="AH27" s="149"/>
      <c r="AI27" s="149"/>
      <c r="AJ27" s="149"/>
      <c r="AK27" s="149"/>
      <c r="AL27" s="149"/>
      <c r="AM27" s="149"/>
      <c r="AN27" s="28">
        <v>44</v>
      </c>
      <c r="AO27" s="26" t="str">
        <f>IFERROR(VLOOKUP("ProjY"&amp;$AN27,Datasheet!$A:$K,9,FALSE),"")</f>
        <v/>
      </c>
      <c r="AP27" s="149" t="str">
        <f>IFERROR(VLOOKUP("ProjY"&amp;$AN27,Datasheet!$A:$K,10,FALSE),"")</f>
        <v/>
      </c>
      <c r="AQ27" s="149"/>
      <c r="AR27" s="149"/>
      <c r="AS27" s="149"/>
      <c r="AT27" s="149"/>
      <c r="AU27" s="149"/>
      <c r="AV27" s="149"/>
      <c r="AW27" s="149"/>
      <c r="AX27" s="1"/>
      <c r="AY27" s="1"/>
      <c r="AZ27" s="1"/>
      <c r="BA27" s="1"/>
      <c r="BB27" s="1"/>
      <c r="BC27" s="1"/>
      <c r="BD27" s="1"/>
    </row>
    <row r="28" spans="2:56" s="2" customFormat="1" ht="15" customHeight="1">
      <c r="B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7">
        <v>20</v>
      </c>
      <c r="AD28" s="26" t="str">
        <f>IFERROR(VLOOKUP("ProjY"&amp;$AC28,Datasheet!$A:$K,9,FALSE),"")</f>
        <v/>
      </c>
      <c r="AE28" s="149" t="str">
        <f>IFERROR(VLOOKUP("ProjY"&amp;$AC28,Datasheet!$A:$K,10,FALSE),"")</f>
        <v/>
      </c>
      <c r="AF28" s="149"/>
      <c r="AG28" s="149"/>
      <c r="AH28" s="149"/>
      <c r="AI28" s="149"/>
      <c r="AJ28" s="149"/>
      <c r="AK28" s="149"/>
      <c r="AL28" s="149"/>
      <c r="AM28" s="149"/>
      <c r="AN28" s="28">
        <v>45</v>
      </c>
      <c r="AO28" s="26" t="str">
        <f>IFERROR(VLOOKUP("ProjY"&amp;$AN28,Datasheet!$A:$K,9,FALSE),"")</f>
        <v/>
      </c>
      <c r="AP28" s="149" t="str">
        <f>IFERROR(VLOOKUP("ProjY"&amp;$AN28,Datasheet!$A:$K,10,FALSE),"")</f>
        <v/>
      </c>
      <c r="AQ28" s="149"/>
      <c r="AR28" s="149"/>
      <c r="AS28" s="149"/>
      <c r="AT28" s="149"/>
      <c r="AU28" s="149"/>
      <c r="AV28" s="149"/>
      <c r="AW28" s="149"/>
      <c r="AX28" s="1"/>
      <c r="AY28" s="1"/>
      <c r="AZ28" s="1"/>
      <c r="BA28" s="1"/>
      <c r="BB28" s="1"/>
      <c r="BC28" s="1"/>
      <c r="BD28" s="1"/>
    </row>
    <row r="29" spans="2:56" s="2" customFormat="1" ht="15" customHeight="1">
      <c r="B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7">
        <v>21</v>
      </c>
      <c r="AD29" s="26" t="str">
        <f>IFERROR(VLOOKUP("ProjY"&amp;$AC29,Datasheet!$A:$K,9,FALSE),"")</f>
        <v/>
      </c>
      <c r="AE29" s="149" t="str">
        <f>IFERROR(VLOOKUP("ProjY"&amp;$AC29,Datasheet!$A:$K,10,FALSE),"")</f>
        <v/>
      </c>
      <c r="AF29" s="149"/>
      <c r="AG29" s="149"/>
      <c r="AH29" s="149"/>
      <c r="AI29" s="149"/>
      <c r="AJ29" s="149"/>
      <c r="AK29" s="149"/>
      <c r="AL29" s="149"/>
      <c r="AM29" s="149"/>
      <c r="AN29" s="28">
        <v>46</v>
      </c>
      <c r="AO29" s="26" t="str">
        <f>IFERROR(VLOOKUP("ProjY"&amp;$AN29,Datasheet!$A:$K,9,FALSE),"")</f>
        <v/>
      </c>
      <c r="AP29" s="149" t="str">
        <f>IFERROR(VLOOKUP("ProjY"&amp;$AN29,Datasheet!$A:$K,10,FALSE),"")</f>
        <v/>
      </c>
      <c r="AQ29" s="149"/>
      <c r="AR29" s="149"/>
      <c r="AS29" s="149"/>
      <c r="AT29" s="149"/>
      <c r="AU29" s="149"/>
      <c r="AV29" s="149"/>
      <c r="AW29" s="149"/>
      <c r="AX29" s="1"/>
      <c r="AY29" s="1"/>
      <c r="AZ29" s="1"/>
      <c r="BA29" s="1"/>
      <c r="BB29" s="1"/>
      <c r="BC29" s="1"/>
      <c r="BD29" s="1"/>
    </row>
    <row r="30" spans="2:56" s="2" customFormat="1" ht="15" customHeight="1">
      <c r="B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7">
        <v>22</v>
      </c>
      <c r="AD30" s="26" t="str">
        <f>IFERROR(VLOOKUP("ProjY"&amp;$AC30,Datasheet!$A:$K,9,FALSE),"")</f>
        <v/>
      </c>
      <c r="AE30" s="149" t="str">
        <f>IFERROR(VLOOKUP("ProjY"&amp;$AC30,Datasheet!$A:$K,10,FALSE),"")</f>
        <v/>
      </c>
      <c r="AF30" s="149"/>
      <c r="AG30" s="149"/>
      <c r="AH30" s="149"/>
      <c r="AI30" s="149"/>
      <c r="AJ30" s="149"/>
      <c r="AK30" s="149"/>
      <c r="AL30" s="149"/>
      <c r="AM30" s="149"/>
      <c r="AN30" s="28">
        <v>47</v>
      </c>
      <c r="AO30" s="26" t="str">
        <f>IFERROR(VLOOKUP("ProjY"&amp;$AN30,Datasheet!$A:$K,9,FALSE),"")</f>
        <v/>
      </c>
      <c r="AP30" s="149" t="str">
        <f>IFERROR(VLOOKUP("ProjY"&amp;$AN30,Datasheet!$A:$K,10,FALSE),"")</f>
        <v/>
      </c>
      <c r="AQ30" s="149"/>
      <c r="AR30" s="149"/>
      <c r="AS30" s="149"/>
      <c r="AT30" s="149"/>
      <c r="AU30" s="149"/>
      <c r="AV30" s="149"/>
      <c r="AW30" s="149"/>
      <c r="AX30" s="1"/>
      <c r="AY30" s="1"/>
      <c r="AZ30" s="1"/>
      <c r="BA30" s="1"/>
      <c r="BB30" s="1"/>
      <c r="BC30" s="1"/>
      <c r="BD30" s="1"/>
    </row>
    <row r="31" spans="2:56" s="2" customFormat="1" ht="15" customHeight="1">
      <c r="B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7">
        <v>23</v>
      </c>
      <c r="AD31" s="26" t="str">
        <f>IFERROR(VLOOKUP("ProjY"&amp;$AC31,Datasheet!$A:$K,9,FALSE),"")</f>
        <v/>
      </c>
      <c r="AE31" s="149" t="str">
        <f>IFERROR(VLOOKUP("ProjY"&amp;$AC31,Datasheet!$A:$K,10,FALSE),"")</f>
        <v/>
      </c>
      <c r="AF31" s="149"/>
      <c r="AG31" s="149"/>
      <c r="AH31" s="149"/>
      <c r="AI31" s="149"/>
      <c r="AJ31" s="149"/>
      <c r="AK31" s="149"/>
      <c r="AL31" s="149"/>
      <c r="AM31" s="149"/>
      <c r="AN31" s="28">
        <v>48</v>
      </c>
      <c r="AO31" s="26" t="str">
        <f>IFERROR(VLOOKUP("ProjY"&amp;$AN31,Datasheet!$A:$K,9,FALSE),"")</f>
        <v/>
      </c>
      <c r="AP31" s="149" t="str">
        <f>IFERROR(VLOOKUP("ProjY"&amp;$AN31,Datasheet!$A:$K,10,FALSE),"")</f>
        <v/>
      </c>
      <c r="AQ31" s="149"/>
      <c r="AR31" s="149"/>
      <c r="AS31" s="149"/>
      <c r="AT31" s="149"/>
      <c r="AU31" s="149"/>
      <c r="AV31" s="149"/>
      <c r="AW31" s="149"/>
      <c r="AX31" s="1"/>
      <c r="AY31" s="1"/>
      <c r="AZ31" s="1"/>
      <c r="BA31" s="1"/>
      <c r="BB31" s="1"/>
      <c r="BC31" s="1"/>
      <c r="BD31" s="1"/>
    </row>
    <row r="32" spans="2:56" s="2" customFormat="1" ht="15" customHeight="1">
      <c r="B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7">
        <v>24</v>
      </c>
      <c r="AD32" s="26" t="str">
        <f>IFERROR(VLOOKUP("ProjY"&amp;$AC32,Datasheet!$A:$K,9,FALSE),"")</f>
        <v/>
      </c>
      <c r="AE32" s="149" t="str">
        <f>IFERROR(VLOOKUP("ProjY"&amp;$AC32,Datasheet!$A:$K,10,FALSE),"")</f>
        <v/>
      </c>
      <c r="AF32" s="149"/>
      <c r="AG32" s="149"/>
      <c r="AH32" s="149"/>
      <c r="AI32" s="149"/>
      <c r="AJ32" s="149"/>
      <c r="AK32" s="149"/>
      <c r="AL32" s="149"/>
      <c r="AM32" s="149"/>
      <c r="AN32" s="28">
        <v>49</v>
      </c>
      <c r="AO32" s="26" t="str">
        <f>IFERROR(VLOOKUP("ProjY"&amp;$AN32,Datasheet!$A:$K,9,FALSE),"")</f>
        <v/>
      </c>
      <c r="AP32" s="149" t="str">
        <f>IFERROR(VLOOKUP("ProjY"&amp;$AN32,Datasheet!$A:$K,10,FALSE),"")</f>
        <v/>
      </c>
      <c r="AQ32" s="149"/>
      <c r="AR32" s="149"/>
      <c r="AS32" s="149"/>
      <c r="AT32" s="149"/>
      <c r="AU32" s="149"/>
      <c r="AV32" s="149"/>
      <c r="AW32" s="149"/>
      <c r="AX32" s="1"/>
      <c r="AY32" s="1"/>
      <c r="AZ32" s="1"/>
      <c r="BA32" s="1"/>
      <c r="BB32" s="1"/>
      <c r="BC32" s="1"/>
      <c r="BD32" s="1"/>
    </row>
    <row r="33" spans="2:56" s="2" customFormat="1" ht="15" customHeight="1">
      <c r="B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7">
        <v>25</v>
      </c>
      <c r="AD33" s="26" t="str">
        <f>IFERROR(VLOOKUP("ProjY"&amp;$AC33,Datasheet!$A:$K,9,FALSE),"")</f>
        <v/>
      </c>
      <c r="AE33" s="149" t="s">
        <v>152</v>
      </c>
      <c r="AF33" s="149"/>
      <c r="AG33" s="149"/>
      <c r="AH33" s="149"/>
      <c r="AI33" s="149"/>
      <c r="AJ33" s="149"/>
      <c r="AK33" s="149"/>
      <c r="AL33" s="149"/>
      <c r="AM33" s="149"/>
      <c r="AN33" s="28">
        <v>50</v>
      </c>
      <c r="AO33" s="26" t="str">
        <f>IFERROR(VLOOKUP("ProjY"&amp;$AN33,Datasheet!$A:$K,9,FALSE),"")</f>
        <v/>
      </c>
      <c r="AP33" s="149" t="str">
        <f>IFERROR(VLOOKUP("ProjY"&amp;$AN33,Datasheet!$A:$K,10,FALSE),"")</f>
        <v/>
      </c>
      <c r="AQ33" s="149"/>
      <c r="AR33" s="149"/>
      <c r="AS33" s="149"/>
      <c r="AT33" s="149"/>
      <c r="AU33" s="149"/>
      <c r="AV33" s="149"/>
      <c r="AW33" s="149"/>
      <c r="AX33" s="1"/>
      <c r="AY33" s="1"/>
      <c r="AZ33" s="1"/>
      <c r="BA33" s="1"/>
      <c r="BB33" s="1"/>
      <c r="BC33" s="1"/>
      <c r="BD33" s="1"/>
    </row>
    <row r="34" spans="2:56" s="2" customFormat="1" ht="15" customHeight="1">
      <c r="B34" s="1"/>
      <c r="C34" s="5"/>
      <c r="D34" s="5"/>
      <c r="E34" s="60"/>
      <c r="F34" s="148" t="str">
        <f>INVEST_1</f>
        <v>Verplicht</v>
      </c>
      <c r="G34" s="148"/>
      <c r="H34" s="148"/>
      <c r="I34" s="148"/>
      <c r="J34" s="61"/>
      <c r="K34" s="148" t="str">
        <f>INVEST_2</f>
        <v>Innovatie</v>
      </c>
      <c r="L34" s="148"/>
      <c r="M34" s="148"/>
      <c r="N34" s="148"/>
      <c r="O34" s="49"/>
      <c r="P34" s="148" t="str">
        <f>INVEST_3</f>
        <v>Productiviteit</v>
      </c>
      <c r="Q34" s="148"/>
      <c r="R34" s="148"/>
      <c r="S34" s="148"/>
      <c r="T34" s="50"/>
      <c r="U34" s="148" t="str">
        <f>INVEST_4</f>
        <v>Onderhoud</v>
      </c>
      <c r="V34" s="148"/>
      <c r="W34" s="148"/>
      <c r="X34" s="148"/>
      <c r="Y34" s="51"/>
      <c r="Z34" s="5"/>
      <c r="AA34" s="5"/>
      <c r="AB34" s="5"/>
      <c r="AC34" s="5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2:56" s="2" customFormat="1" ht="15" customHeight="1">
      <c r="B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2:56" s="2" customFormat="1" ht="15" customHeight="1">
      <c r="B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2:56" s="2" customFormat="1" ht="15" customHeight="1">
      <c r="B37" s="1"/>
      <c r="C37" s="153" t="s">
        <v>82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44"/>
      <c r="BC37" s="1"/>
      <c r="BD37" s="1"/>
    </row>
    <row r="38" spans="2:56" s="2" customFormat="1" ht="15" customHeight="1">
      <c r="B38" s="1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44"/>
      <c r="BC38" s="1"/>
      <c r="BD38" s="1"/>
    </row>
    <row r="39" spans="2:56" s="2" customFormat="1" ht="15" customHeight="1">
      <c r="B39" s="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1"/>
      <c r="BD39" s="1"/>
    </row>
    <row r="40" spans="2:56" s="2" customFormat="1" ht="15" customHeight="1">
      <c r="B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2:56" s="2" customFormat="1" ht="15" customHeight="1"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2:56" s="2" customFormat="1" ht="15" customHeight="1"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2:56" s="2" customFormat="1" ht="15" customHeight="1">
      <c r="B43" s="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2:56" s="2" customFormat="1" ht="15" customHeight="1">
      <c r="B44" s="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2:56" s="2" customFormat="1" ht="15" customHeight="1">
      <c r="B45" s="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2:56" s="2" customFormat="1" ht="15" customHeight="1">
      <c r="B46" s="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2:56" s="2" customFormat="1" ht="15" customHeight="1">
      <c r="B47" s="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2:56" s="2" customFormat="1" ht="15" customHeight="1">
      <c r="B48" s="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2:56" s="2" customFormat="1" ht="15" customHeight="1"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2:56" s="2" customFormat="1" ht="15" customHeight="1"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2:56" s="2" customFormat="1" ht="15" customHeight="1">
      <c r="B51" s="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2:56" s="2" customFormat="1" ht="15" customHeight="1">
      <c r="B52" s="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2:56" s="2" customFormat="1" ht="15" customHeight="1"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2:56" s="2" customFormat="1" ht="15" customHeight="1">
      <c r="B54" s="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2:56" s="2" customFormat="1" ht="15" customHeight="1">
      <c r="B55" s="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2:56" s="2" customFormat="1" ht="15" customHeight="1"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2:56" s="2" customFormat="1" ht="15" customHeight="1">
      <c r="B57" s="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2:56" s="2" customFormat="1" ht="15" customHeight="1">
      <c r="B58" s="1"/>
      <c r="C58" s="5"/>
      <c r="D58" s="5"/>
      <c r="E58" s="5"/>
      <c r="F58" s="5"/>
      <c r="G58" s="5"/>
      <c r="H58" s="5"/>
      <c r="I58" s="5"/>
      <c r="J58" s="60"/>
      <c r="K58" s="148" t="str">
        <f>INVEST_1</f>
        <v>Verplicht</v>
      </c>
      <c r="L58" s="148"/>
      <c r="M58" s="148"/>
      <c r="N58" s="148"/>
      <c r="O58" s="1"/>
      <c r="P58" s="1"/>
      <c r="Q58" s="1"/>
      <c r="R58" s="1"/>
      <c r="S58" s="1"/>
      <c r="T58" s="5"/>
      <c r="U58" s="5"/>
      <c r="V58" s="5"/>
      <c r="W58" s="5"/>
      <c r="X58" s="5"/>
      <c r="Y58" s="5"/>
      <c r="Z58" s="5"/>
      <c r="AA58" s="5"/>
      <c r="AB58" s="5"/>
      <c r="AC58" s="5"/>
      <c r="AD58" s="1"/>
      <c r="AE58" s="1"/>
      <c r="AF58" s="61"/>
      <c r="AG58" s="148" t="str">
        <f>INVEST_2</f>
        <v>Innovatie</v>
      </c>
      <c r="AH58" s="148"/>
      <c r="AI58" s="148"/>
      <c r="AJ58" s="148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2:56" s="2" customFormat="1" ht="15" customHeight="1">
      <c r="B59" s="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2:56" s="2" customFormat="1" ht="15" customHeight="1">
      <c r="B60" s="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2:56" s="2" customFormat="1" ht="15" customHeight="1">
      <c r="B61" s="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2:56" s="2" customFormat="1" ht="15" customHeight="1">
      <c r="B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2:56" s="2" customFormat="1" ht="15" customHeight="1">
      <c r="B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2:56" s="2" customFormat="1" ht="15" customHeight="1">
      <c r="B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2:56" s="2" customFormat="1" ht="15" customHeight="1">
      <c r="B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2:56" s="2" customFormat="1" ht="15" customHeight="1">
      <c r="B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2:56" s="2" customFormat="1" ht="15" customHeight="1">
      <c r="B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2:56" s="2" customFormat="1" ht="15" customHeight="1">
      <c r="B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2:56" s="2" customFormat="1" ht="15" customHeight="1">
      <c r="B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2:56" s="2" customFormat="1" ht="15" customHeight="1">
      <c r="B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2:56" s="2" customFormat="1" ht="15" customHeight="1">
      <c r="B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2:56" s="2" customFormat="1" ht="15" customHeight="1">
      <c r="B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2:56" s="2" customFormat="1" ht="15" customHeight="1">
      <c r="B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2:56" s="2" customFormat="1" ht="15" customHeight="1">
      <c r="B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2:56" s="2" customFormat="1" ht="15" customHeight="1">
      <c r="B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2:56" s="2" customFormat="1" ht="15" customHeight="1">
      <c r="B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2:56" s="2" customFormat="1" ht="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2:56" s="2" customForma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2:56" s="2" customForma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2:56" s="2" customForma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2:56" s="2" customFormat="1" ht="17.25" customHeight="1">
      <c r="B81" s="1"/>
      <c r="C81" s="1"/>
      <c r="D81" s="1"/>
      <c r="E81" s="1"/>
      <c r="F81" s="1"/>
      <c r="G81" s="1"/>
      <c r="H81" s="1"/>
      <c r="I81" s="1"/>
      <c r="J81" s="49"/>
      <c r="K81" s="148" t="str">
        <f>INVEST_3</f>
        <v>Productiviteit</v>
      </c>
      <c r="L81" s="148"/>
      <c r="M81" s="148"/>
      <c r="N81" s="148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50"/>
      <c r="AG81" s="148" t="str">
        <f>INVEST_4</f>
        <v>Onderhoud</v>
      </c>
      <c r="AH81" s="148"/>
      <c r="AI81" s="148"/>
      <c r="AJ81" s="148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2:56" s="2" customForma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2:56" s="2" customFormat="1"/>
    <row r="84" spans="2:56" s="2" customFormat="1"/>
    <row r="85" spans="2:56" s="2" customFormat="1"/>
    <row r="86" spans="2:56" s="2" customFormat="1"/>
    <row r="87" spans="2:56" s="2" customFormat="1"/>
    <row r="88" spans="2:56" s="2" customFormat="1"/>
    <row r="89" spans="2:56" s="2" customFormat="1"/>
    <row r="90" spans="2:56" s="2" customFormat="1"/>
    <row r="91" spans="2:56" s="2" customFormat="1"/>
    <row r="92" spans="2:56" s="2" customFormat="1"/>
    <row r="93" spans="2:56" s="2" customFormat="1"/>
    <row r="94" spans="2:56" s="2" customFormat="1"/>
    <row r="95" spans="2:56" s="2" customFormat="1"/>
    <row r="96" spans="2:5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</sheetData>
  <sheetProtection selectLockedCells="1"/>
  <mergeCells count="64">
    <mergeCell ref="K5:R5"/>
    <mergeCell ref="AD7:AW8"/>
    <mergeCell ref="C7:Z8"/>
    <mergeCell ref="C37:BA38"/>
    <mergeCell ref="C2:AC4"/>
    <mergeCell ref="AE9:AM9"/>
    <mergeCell ref="AE10:AM10"/>
    <mergeCell ref="C5:J5"/>
    <mergeCell ref="AE11:AM11"/>
    <mergeCell ref="AE12:AM12"/>
    <mergeCell ref="AE13:AM13"/>
    <mergeCell ref="AE14:AM14"/>
    <mergeCell ref="AE15:AM15"/>
    <mergeCell ref="AE16:AM16"/>
    <mergeCell ref="AE17:AM17"/>
    <mergeCell ref="AE18:AM18"/>
    <mergeCell ref="AE19:AM19"/>
    <mergeCell ref="AE20:AM20"/>
    <mergeCell ref="AE21:AM21"/>
    <mergeCell ref="AE22:AM22"/>
    <mergeCell ref="AE23:AM23"/>
    <mergeCell ref="AE24:AM24"/>
    <mergeCell ref="AE25:AM25"/>
    <mergeCell ref="AE26:AM26"/>
    <mergeCell ref="AE27:AM27"/>
    <mergeCell ref="AE28:AM28"/>
    <mergeCell ref="AE29:AM29"/>
    <mergeCell ref="AE30:AM30"/>
    <mergeCell ref="AE31:AM31"/>
    <mergeCell ref="AE32:AM32"/>
    <mergeCell ref="AE33:AM33"/>
    <mergeCell ref="AP9:AW9"/>
    <mergeCell ref="AP10:AW10"/>
    <mergeCell ref="AP11:AW11"/>
    <mergeCell ref="AP12:AW12"/>
    <mergeCell ref="AP13:AW13"/>
    <mergeCell ref="AP14:AW14"/>
    <mergeCell ref="AP15:AW15"/>
    <mergeCell ref="AP16:AW16"/>
    <mergeCell ref="AP17:AW17"/>
    <mergeCell ref="AP18:AW18"/>
    <mergeCell ref="AP19:AW19"/>
    <mergeCell ref="AP20:AW20"/>
    <mergeCell ref="AP21:AW21"/>
    <mergeCell ref="AP22:AW22"/>
    <mergeCell ref="AP23:AW23"/>
    <mergeCell ref="AP24:AW24"/>
    <mergeCell ref="AP25:AW25"/>
    <mergeCell ref="AP26:AW26"/>
    <mergeCell ref="AP32:AW32"/>
    <mergeCell ref="AP33:AW33"/>
    <mergeCell ref="AP27:AW27"/>
    <mergeCell ref="AP28:AW28"/>
    <mergeCell ref="AP29:AW29"/>
    <mergeCell ref="AP30:AW30"/>
    <mergeCell ref="AP31:AW31"/>
    <mergeCell ref="AG58:AJ58"/>
    <mergeCell ref="K81:N81"/>
    <mergeCell ref="AG81:AJ81"/>
    <mergeCell ref="F34:I34"/>
    <mergeCell ref="K34:N34"/>
    <mergeCell ref="P34:S34"/>
    <mergeCell ref="U34:X34"/>
    <mergeCell ref="K58:N58"/>
  </mergeCells>
  <printOptions verticalCentered="1"/>
  <pageMargins left="0.23622047244094491" right="0.23622047244094491" top="0.74803149606299213" bottom="0.74803149606299213" header="0.31496062992125984" footer="0.31496062992125984"/>
  <pageSetup paperSize="8" scale="70" orientation="landscape" r:id="rId1"/>
  <rowBreaks count="1" manualBreakCount="1">
    <brk id="36" min="1" max="5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400-000000000000}">
          <x14:formula1>
            <xm:f>Settings!$J$7:$J$8</xm:f>
          </x14:formula1>
          <xm:sqref>K5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K51"/>
  <sheetViews>
    <sheetView workbookViewId="0">
      <selection activeCell="B3" sqref="B3"/>
    </sheetView>
  </sheetViews>
  <sheetFormatPr defaultRowHeight="14.5"/>
  <cols>
    <col min="1" max="1" width="12.26953125" customWidth="1"/>
    <col min="2" max="2" width="13.81640625" style="12" bestFit="1" customWidth="1"/>
    <col min="3" max="3" width="3.36328125" customWidth="1"/>
    <col min="4" max="4" width="3.08984375" customWidth="1"/>
    <col min="5" max="8" width="15.36328125" style="12" customWidth="1"/>
    <col min="9" max="9" width="14.36328125" style="12" bestFit="1" customWidth="1"/>
    <col min="10" max="10" width="27.36328125" style="12" bestFit="1" customWidth="1"/>
    <col min="11" max="11" width="15.36328125" style="12" customWidth="1"/>
  </cols>
  <sheetData>
    <row r="1" spans="1:11" ht="15" thickBot="1">
      <c r="A1" s="17" t="s">
        <v>77</v>
      </c>
      <c r="B1" s="18" t="s">
        <v>76</v>
      </c>
      <c r="E1" s="18" t="str">
        <f>IND_1</f>
        <v>Baten</v>
      </c>
      <c r="F1" s="18" t="str">
        <f>IND_2</f>
        <v>Investeringswaarde</v>
      </c>
      <c r="G1" s="18" t="s">
        <v>75</v>
      </c>
      <c r="H1" s="18" t="s">
        <v>74</v>
      </c>
      <c r="I1" s="18" t="s">
        <v>78</v>
      </c>
      <c r="J1" s="18" t="s">
        <v>9</v>
      </c>
      <c r="K1" s="18" t="s">
        <v>7</v>
      </c>
    </row>
    <row r="2" spans="1:11" ht="15" thickTop="1">
      <c r="A2" s="13" t="s">
        <v>24</v>
      </c>
      <c r="B2" s="16" t="str">
        <f>IF(K2&lt;&gt;"",K2&amp;COUNTIF($K$2:$K2,$K2),"")</f>
        <v>Verplicht1</v>
      </c>
      <c r="E2" s="16">
        <f>IFERROR(VLOOKUP($A2,Projects!$A$7:$BC$56,16,FALSE),"")</f>
        <v>50000</v>
      </c>
      <c r="F2" s="16">
        <f>IFERROR(VLOOKUP($A2,Projects!$A$7:$BC$56,19,FALSE),"")</f>
        <v>200000</v>
      </c>
      <c r="G2" s="25">
        <f ca="1">IFERROR(VLOOKUP($A2,Projects!$A$7:$BC$56,37,FALSE),"")</f>
        <v>3.9999999999999996</v>
      </c>
      <c r="H2" s="16">
        <f ca="1">IFERROR(VLOOKUP($A2,Projects!$A$7:$BC$56,53,FALSE),"")</f>
        <v>1.8000000000000005</v>
      </c>
      <c r="I2" s="16">
        <f>IFERROR(VLOOKUP($A2,Projects!$A$7:$BC$56,3,FALSE),"")</f>
        <v>1</v>
      </c>
      <c r="J2" s="16" t="str">
        <f>IFERROR(VLOOKUP($A2,Projects!$A$7:$BC$56,4,FALSE),"")</f>
        <v xml:space="preserve">2FA op PC's </v>
      </c>
      <c r="K2" s="16" t="str">
        <f>IFERROR(VLOOKUP($A2,Projects!$A$7:$BC$56,11,FALSE),"")</f>
        <v>Verplicht</v>
      </c>
    </row>
    <row r="3" spans="1:11">
      <c r="A3" s="13" t="s">
        <v>25</v>
      </c>
      <c r="B3" s="16" t="str">
        <f>IF(K3&lt;&gt;"",K3&amp;COUNTIF($K$2:$K3,$K3),"")</f>
        <v>Verplicht2</v>
      </c>
      <c r="E3" s="16">
        <f>IFERROR(VLOOKUP($A3,Projects!$A$7:$BC$56,16,FALSE),"")</f>
        <v>50000</v>
      </c>
      <c r="F3" s="16">
        <f>IFERROR(VLOOKUP($A3,Projects!$A$7:$BC$56,19,FALSE),"")</f>
        <v>50000</v>
      </c>
      <c r="G3" s="25">
        <f ca="1">IFERROR(VLOOKUP($A3,Projects!$A$7:$BC$56,37,FALSE),"")</f>
        <v>3.9999999999999996</v>
      </c>
      <c r="H3" s="16">
        <f ca="1">IFERROR(VLOOKUP($A3,Projects!$A$7:$BC$56,53,FALSE),"")</f>
        <v>3</v>
      </c>
      <c r="I3" s="16">
        <f>IFERROR(VLOOKUP($A3,Projects!$A$7:$BC$56,3,FALSE),"")</f>
        <v>2</v>
      </c>
      <c r="J3" s="16" t="str">
        <f>IFERROR(VLOOKUP($A3,Projects!$A$7:$BC$56,4,FALSE),"")</f>
        <v>2FA op webmail</v>
      </c>
      <c r="K3" s="16" t="str">
        <f>IFERROR(VLOOKUP($A3,Projects!$A$7:$BC$56,11,FALSE),"")</f>
        <v>Verplicht</v>
      </c>
    </row>
    <row r="4" spans="1:11">
      <c r="A4" s="13" t="s">
        <v>26</v>
      </c>
      <c r="B4" s="16" t="str">
        <f>IF(K4&lt;&gt;"",K4&amp;COUNTIF($K$2:$K4,$K4),"")</f>
        <v>Onderhoud1</v>
      </c>
      <c r="E4" s="16">
        <f>IFERROR(VLOOKUP($A4,Projects!$A$7:$BC$56,16,FALSE),"")</f>
        <v>100000</v>
      </c>
      <c r="F4" s="16">
        <f>IFERROR(VLOOKUP($A4,Projects!$A$7:$BC$56,19,FALSE),"")</f>
        <v>400000</v>
      </c>
      <c r="G4" s="25">
        <f ca="1">IFERROR(VLOOKUP($A4,Projects!$A$7:$BC$56,37,FALSE),"")</f>
        <v>2.7</v>
      </c>
      <c r="H4" s="16">
        <f ca="1">IFERROR(VLOOKUP($A4,Projects!$A$7:$BC$56,53,FALSE),"")</f>
        <v>2.5</v>
      </c>
      <c r="I4" s="16">
        <f>IFERROR(VLOOKUP($A4,Projects!$A$7:$BC$56,3,FALSE),"")</f>
        <v>3</v>
      </c>
      <c r="J4" s="16" t="str">
        <f>IFERROR(VLOOKUP($A4,Projects!$A$7:$BC$56,4,FALSE),"")</f>
        <v>Infra OvT</v>
      </c>
      <c r="K4" s="16" t="str">
        <f>IFERROR(VLOOKUP($A4,Projects!$A$7:$BC$56,11,FALSE),"")</f>
        <v>Onderhoud</v>
      </c>
    </row>
    <row r="5" spans="1:11">
      <c r="A5" s="13" t="s">
        <v>27</v>
      </c>
      <c r="B5" s="16" t="str">
        <f>IF(K5&lt;&gt;"",K5&amp;COUNTIF($K$2:$K5,$K5),"")</f>
        <v>Onderhoud2</v>
      </c>
      <c r="E5" s="16">
        <f>IFERROR(VLOOKUP($A5,Projects!$A$7:$BC$56,16,FALSE),"")</f>
        <v>100000</v>
      </c>
      <c r="F5" s="16">
        <f>IFERROR(VLOOKUP($A5,Projects!$A$7:$BC$56,19,FALSE),"")</f>
        <v>500000</v>
      </c>
      <c r="G5" s="25">
        <f ca="1">IFERROR(VLOOKUP($A5,Projects!$A$7:$BC$56,37,FALSE),"")</f>
        <v>2.7</v>
      </c>
      <c r="H5" s="16">
        <f ca="1">IFERROR(VLOOKUP($A5,Projects!$A$7:$BC$56,53,FALSE),"")</f>
        <v>2.1</v>
      </c>
      <c r="I5" s="16">
        <f>IFERROR(VLOOKUP($A5,Projects!$A$7:$BC$56,3,FALSE),"")</f>
        <v>4</v>
      </c>
      <c r="J5" s="16" t="str">
        <f>IFERROR(VLOOKUP($A5,Projects!$A$7:$BC$56,4,FALSE),"")</f>
        <v>Infra JvB</v>
      </c>
      <c r="K5" s="16" t="str">
        <f>IFERROR(VLOOKUP($A5,Projects!$A$7:$BC$56,11,FALSE),"")</f>
        <v>Onderhoud</v>
      </c>
    </row>
    <row r="6" spans="1:11">
      <c r="A6" s="13" t="s">
        <v>28</v>
      </c>
      <c r="B6" s="16" t="str">
        <f>IF(K6&lt;&gt;"",K6&amp;COUNTIF($K$2:$K6,$K6),"")</f>
        <v>Innovatie1</v>
      </c>
      <c r="E6" s="16">
        <f>IFERROR(VLOOKUP($A6,Projects!$A$7:$BC$56,16,FALSE),"")</f>
        <v>500000</v>
      </c>
      <c r="F6" s="16">
        <f>IFERROR(VLOOKUP($A6,Projects!$A$7:$BC$56,19,FALSE),"")</f>
        <v>500000</v>
      </c>
      <c r="G6" s="25">
        <f ca="1">IFERROR(VLOOKUP($A6,Projects!$A$7:$BC$56,37,FALSE),"")</f>
        <v>3.6</v>
      </c>
      <c r="H6" s="16">
        <f ca="1">IFERROR(VLOOKUP($A6,Projects!$A$7:$BC$56,53,FALSE),"")</f>
        <v>3.1999999999999993</v>
      </c>
      <c r="I6" s="16">
        <f>IFERROR(VLOOKUP($A6,Projects!$A$7:$BC$56,3,FALSE),"")</f>
        <v>5</v>
      </c>
      <c r="J6" s="16" t="str">
        <f>IFERROR(VLOOKUP($A6,Projects!$A$7:$BC$56,4,FALSE),"")</f>
        <v>VOS</v>
      </c>
      <c r="K6" s="16" t="str">
        <f>IFERROR(VLOOKUP($A6,Projects!$A$7:$BC$56,11,FALSE),"")</f>
        <v>Innovatie</v>
      </c>
    </row>
    <row r="7" spans="1:11">
      <c r="A7" s="13" t="s">
        <v>29</v>
      </c>
      <c r="B7" s="16" t="str">
        <f>IF(K7&lt;&gt;"",K7&amp;COUNTIF($K$2:$K7,$K7),"")</f>
        <v>Productiviteit1</v>
      </c>
      <c r="E7" s="16">
        <f>IFERROR(VLOOKUP($A7,Projects!$A$7:$BC$56,16,FALSE),"")</f>
        <v>100000</v>
      </c>
      <c r="F7" s="16">
        <f>IFERROR(VLOOKUP($A7,Projects!$A$7:$BC$56,19,FALSE),"")</f>
        <v>200000</v>
      </c>
      <c r="G7" s="25">
        <f ca="1">IFERROR(VLOOKUP($A7,Projects!$A$7:$BC$56,37,FALSE),"")</f>
        <v>2.9999999999999996</v>
      </c>
      <c r="H7" s="16">
        <f ca="1">IFERROR(VLOOKUP($A7,Projects!$A$7:$BC$56,53,FALSE),"")</f>
        <v>1.8000000000000003</v>
      </c>
      <c r="I7" s="16">
        <f>IFERROR(VLOOKUP($A7,Projects!$A$7:$BC$56,3,FALSE),"")</f>
        <v>6</v>
      </c>
      <c r="J7" s="16" t="str">
        <f>IFERROR(VLOOKUP($A7,Projects!$A$7:$BC$56,4,FALSE),"")</f>
        <v xml:space="preserve">Medicijnkarren </v>
      </c>
      <c r="K7" s="16" t="str">
        <f>IFERROR(VLOOKUP($A7,Projects!$A$7:$BC$56,11,FALSE),"")</f>
        <v>Productiviteit</v>
      </c>
    </row>
    <row r="8" spans="1:11">
      <c r="A8" s="13" t="s">
        <v>30</v>
      </c>
      <c r="B8" s="16" t="str">
        <f>IF(K8&lt;&gt;"",K8&amp;COUNTIF($K$2:$K8,$K8),"")</f>
        <v>Onderhoud3</v>
      </c>
      <c r="E8" s="16">
        <f>IFERROR(VLOOKUP($A8,Projects!$A$7:$BC$56,16,FALSE),"")</f>
        <v>25000</v>
      </c>
      <c r="F8" s="16">
        <f>IFERROR(VLOOKUP($A8,Projects!$A$7:$BC$56,19,FALSE),"")</f>
        <v>50000</v>
      </c>
      <c r="G8" s="25">
        <f ca="1">IFERROR(VLOOKUP($A8,Projects!$A$7:$BC$56,37,FALSE),"")</f>
        <v>2.9</v>
      </c>
      <c r="H8" s="16">
        <f ca="1">IFERROR(VLOOKUP($A8,Projects!$A$7:$BC$56,53,FALSE),"")</f>
        <v>1.6</v>
      </c>
      <c r="I8" s="16">
        <f>IFERROR(VLOOKUP($A8,Projects!$A$7:$BC$56,3,FALSE),"")</f>
        <v>7</v>
      </c>
      <c r="J8" s="16" t="str">
        <f>IFERROR(VLOOKUP($A8,Projects!$A$7:$BC$56,4,FALSE),"")</f>
        <v>iShopper nieuwe versie</v>
      </c>
      <c r="K8" s="16" t="str">
        <f>IFERROR(VLOOKUP($A8,Projects!$A$7:$BC$56,11,FALSE),"")</f>
        <v>Onderhoud</v>
      </c>
    </row>
    <row r="9" spans="1:11">
      <c r="A9" s="13" t="s">
        <v>31</v>
      </c>
      <c r="B9" s="16" t="str">
        <f>IF(K9&lt;&gt;"",K9&amp;COUNTIF($K$2:$K9,$K9),"")</f>
        <v>Productiviteit2</v>
      </c>
      <c r="E9" s="16">
        <f>IFERROR(VLOOKUP($A9,Projects!$A$7:$BC$56,16,FALSE),"")</f>
        <v>200000</v>
      </c>
      <c r="F9" s="16">
        <f>IFERROR(VLOOKUP($A9,Projects!$A$7:$BC$56,19,FALSE),"")</f>
        <v>100000</v>
      </c>
      <c r="G9" s="25">
        <f ca="1">IFERROR(VLOOKUP($A9,Projects!$A$7:$BC$56,37,FALSE),"")</f>
        <v>3.8999999999999995</v>
      </c>
      <c r="H9" s="16">
        <f ca="1">IFERROR(VLOOKUP($A9,Projects!$A$7:$BC$56,53,FALSE),"")</f>
        <v>2.4000000000000004</v>
      </c>
      <c r="I9" s="16">
        <f>IFERROR(VLOOKUP($A9,Projects!$A$7:$BC$56,3,FALSE),"")</f>
        <v>8</v>
      </c>
      <c r="J9" s="16" t="str">
        <f>IFERROR(VLOOKUP($A9,Projects!$A$7:$BC$56,4,FALSE),"")</f>
        <v>iShopper in AFAS</v>
      </c>
      <c r="K9" s="16" t="str">
        <f>IFERROR(VLOOKUP($A9,Projects!$A$7:$BC$56,11,FALSE),"")</f>
        <v>Productiviteit</v>
      </c>
    </row>
    <row r="10" spans="1:11">
      <c r="A10" s="13" t="s">
        <v>32</v>
      </c>
      <c r="B10" s="16" t="str">
        <f>IF(K10&lt;&gt;"",K10&amp;COUNTIF($K$2:$K10,$K10),"")</f>
        <v>Productiviteit3</v>
      </c>
      <c r="E10" s="16">
        <f>IFERROR(VLOOKUP($A10,Projects!$A$7:$BC$56,16,FALSE),"")</f>
        <v>200000</v>
      </c>
      <c r="F10" s="16">
        <f>IFERROR(VLOOKUP($A10,Projects!$A$7:$BC$56,19,FALSE),"")</f>
        <v>100000</v>
      </c>
      <c r="G10" s="25">
        <f ca="1">IFERROR(VLOOKUP($A10,Projects!$A$7:$BC$56,37,FALSE),"")</f>
        <v>3.7999999999999994</v>
      </c>
      <c r="H10" s="16">
        <f ca="1">IFERROR(VLOOKUP($A10,Projects!$A$7:$BC$56,53,FALSE),"")</f>
        <v>1.6000000000000003</v>
      </c>
      <c r="I10" s="16">
        <f>IFERROR(VLOOKUP($A10,Projects!$A$7:$BC$56,3,FALSE),"")</f>
        <v>9</v>
      </c>
      <c r="J10" s="16" t="str">
        <f>IFERROR(VLOOKUP($A10,Projects!$A$7:$BC$56,4,FALSE),"")</f>
        <v>Facturatieproces in AFAS</v>
      </c>
      <c r="K10" s="16" t="str">
        <f>IFERROR(VLOOKUP($A10,Projects!$A$7:$BC$56,11,FALSE),"")</f>
        <v>Productiviteit</v>
      </c>
    </row>
    <row r="11" spans="1:11">
      <c r="A11" s="13" t="s">
        <v>33</v>
      </c>
      <c r="B11" s="16" t="str">
        <f>IF(K11&lt;&gt;"",K11&amp;COUNTIF($K$2:$K11,$K11),"")</f>
        <v>Productiviteit4</v>
      </c>
      <c r="E11" s="16">
        <f>IFERROR(VLOOKUP($A11,Projects!$A$7:$BC$56,16,FALSE),"")</f>
        <v>200000</v>
      </c>
      <c r="F11" s="16">
        <f>IFERROR(VLOOKUP($A11,Projects!$A$7:$BC$56,19,FALSE),"")</f>
        <v>100000</v>
      </c>
      <c r="G11" s="25">
        <f ca="1">IFERROR(VLOOKUP($A11,Projects!$A$7:$BC$56,37,FALSE),"")</f>
        <v>4.5</v>
      </c>
      <c r="H11" s="16">
        <f ca="1">IFERROR(VLOOKUP($A11,Projects!$A$7:$BC$56,53,FALSE),"")</f>
        <v>2.8</v>
      </c>
      <c r="I11" s="16">
        <f>IFERROR(VLOOKUP($A11,Projects!$A$7:$BC$56,3,FALSE),"")</f>
        <v>10</v>
      </c>
      <c r="J11" s="16" t="str">
        <f>IFERROR(VLOOKUP($A11,Projects!$A$7:$BC$56,4,FALSE),"")</f>
        <v>Functiehuis  (HR)</v>
      </c>
      <c r="K11" s="16" t="str">
        <f>IFERROR(VLOOKUP($A11,Projects!$A$7:$BC$56,11,FALSE),"")</f>
        <v>Productiviteit</v>
      </c>
    </row>
    <row r="12" spans="1:11">
      <c r="A12" s="13" t="s">
        <v>34</v>
      </c>
      <c r="B12" s="16" t="str">
        <f>IF(K12&lt;&gt;"",K12&amp;COUNTIF($K$2:$K12,$K12),"")</f>
        <v>Productiviteit5</v>
      </c>
      <c r="E12" s="16">
        <f>IFERROR(VLOOKUP($A12,Projects!$A$7:$BC$56,16,FALSE),"")</f>
        <v>200000</v>
      </c>
      <c r="F12" s="16">
        <f>IFERROR(VLOOKUP($A12,Projects!$A$7:$BC$56,19,FALSE),"")</f>
        <v>100000</v>
      </c>
      <c r="G12" s="16">
        <f ca="1">IFERROR(VLOOKUP($A12,Projects!$A$7:$BC$56,37,FALSE),"")</f>
        <v>4.1999999999999993</v>
      </c>
      <c r="H12" s="16">
        <f ca="1">IFERROR(VLOOKUP($A12,Projects!$A$7:$BC$56,53,FALSE),"")</f>
        <v>2.5999999999999996</v>
      </c>
      <c r="I12" s="16">
        <f>IFERROR(VLOOKUP($A12,Projects!$A$7:$BC$56,3,FALSE),"")</f>
        <v>11</v>
      </c>
      <c r="J12" s="16" t="str">
        <f>IFERROR(VLOOKUP($A12,Projects!$A$7:$BC$56,4,FALSE),"")</f>
        <v>Indiensttreed (HR en ICT)</v>
      </c>
      <c r="K12" s="16" t="str">
        <f>IFERROR(VLOOKUP($A12,Projects!$A$7:$BC$56,11,FALSE),"")</f>
        <v>Productiviteit</v>
      </c>
    </row>
    <row r="13" spans="1:11">
      <c r="A13" s="13" t="s">
        <v>35</v>
      </c>
      <c r="B13" s="16" t="str">
        <f>IF(K13&lt;&gt;"",K13&amp;COUNTIF($K$2:$K13,$K13),"")</f>
        <v>Onderhoud4</v>
      </c>
      <c r="E13" s="16">
        <f>IFERROR(VLOOKUP($A13,Projects!$A$7:$BC$56,16,FALSE),"")</f>
        <v>100000</v>
      </c>
      <c r="F13" s="16">
        <f>IFERROR(VLOOKUP($A13,Projects!$A$7:$BC$56,19,FALSE),"")</f>
        <v>100000</v>
      </c>
      <c r="G13" s="16">
        <f ca="1">IFERROR(VLOOKUP($A13,Projects!$A$7:$BC$56,37,FALSE),"")</f>
        <v>2.9</v>
      </c>
      <c r="H13" s="16">
        <f ca="1">IFERROR(VLOOKUP($A13,Projects!$A$7:$BC$56,53,FALSE),"")</f>
        <v>1.7000000000000002</v>
      </c>
      <c r="I13" s="16">
        <f>IFERROR(VLOOKUP($A13,Projects!$A$7:$BC$56,3,FALSE),"")</f>
        <v>12</v>
      </c>
      <c r="J13" s="16" t="str">
        <f>IFERROR(VLOOKUP($A13,Projects!$A$7:$BC$56,4,FALSE),"")</f>
        <v>Ortec optimalisatie</v>
      </c>
      <c r="K13" s="16" t="str">
        <f>IFERROR(VLOOKUP($A13,Projects!$A$7:$BC$56,11,FALSE),"")</f>
        <v>Onderhoud</v>
      </c>
    </row>
    <row r="14" spans="1:11">
      <c r="A14" s="13" t="s">
        <v>36</v>
      </c>
      <c r="B14" s="16" t="str">
        <f>IF(K14&lt;&gt;"",K14&amp;COUNTIF($K$2:$K14,$K14),"")</f>
        <v>Innovatie2</v>
      </c>
      <c r="E14" s="16">
        <f>IFERROR(VLOOKUP($A14,Projects!$A$7:$BC$56,16,FALSE),"")</f>
        <v>200000</v>
      </c>
      <c r="F14" s="16">
        <f>IFERROR(VLOOKUP($A14,Projects!$A$7:$BC$56,19,FALSE),"")</f>
        <v>100000</v>
      </c>
      <c r="G14" s="16">
        <f ca="1">IFERROR(VLOOKUP($A14,Projects!$A$7:$BC$56,37,FALSE),"")</f>
        <v>3.5</v>
      </c>
      <c r="H14" s="16">
        <f ca="1">IFERROR(VLOOKUP($A14,Projects!$A$7:$BC$56,53,FALSE),"")</f>
        <v>2.4000000000000004</v>
      </c>
      <c r="I14" s="16">
        <f>IFERROR(VLOOKUP($A14,Projects!$A$7:$BC$56,3,FALSE),"")</f>
        <v>13</v>
      </c>
      <c r="J14" s="16" t="str">
        <f>IFERROR(VLOOKUP($A14,Projects!$A$7:$BC$56,4,FALSE),"")</f>
        <v>Autorisaties op orde</v>
      </c>
      <c r="K14" s="16" t="str">
        <f>IFERROR(VLOOKUP($A14,Projects!$A$7:$BC$56,11,FALSE),"")</f>
        <v>Innovatie</v>
      </c>
    </row>
    <row r="15" spans="1:11">
      <c r="A15" s="13" t="s">
        <v>37</v>
      </c>
      <c r="B15" s="16" t="str">
        <f>IF(K15&lt;&gt;"",K15&amp;COUNTIF($K$2:$K15,$K15),"")</f>
        <v>Onderhoud5</v>
      </c>
      <c r="E15" s="16">
        <f>IFERROR(VLOOKUP($A15,Projects!$A$7:$BC$56,16,FALSE),"")</f>
        <v>50000</v>
      </c>
      <c r="F15" s="16">
        <f>IFERROR(VLOOKUP($A15,Projects!$A$7:$BC$56,19,FALSE),"")</f>
        <v>20000</v>
      </c>
      <c r="G15" s="16">
        <f ca="1">IFERROR(VLOOKUP($A15,Projects!$A$7:$BC$56,37,FALSE),"")</f>
        <v>1.3</v>
      </c>
      <c r="H15" s="16">
        <f ca="1">IFERROR(VLOOKUP($A15,Projects!$A$7:$BC$56,53,FALSE),"")</f>
        <v>2.4</v>
      </c>
      <c r="I15" s="16">
        <f>IFERROR(VLOOKUP($A15,Projects!$A$7:$BC$56,3,FALSE),"")</f>
        <v>14</v>
      </c>
      <c r="J15" s="16" t="str">
        <f>IFERROR(VLOOKUP($A15,Projects!$A$7:$BC$56,4,FALSE),"")</f>
        <v>Parel (op Reade Infra)</v>
      </c>
      <c r="K15" s="16" t="str">
        <f>IFERROR(VLOOKUP($A15,Projects!$A$7:$BC$56,11,FALSE),"")</f>
        <v>Onderhoud</v>
      </c>
    </row>
    <row r="16" spans="1:11">
      <c r="A16" s="13" t="s">
        <v>38</v>
      </c>
      <c r="B16" s="16" t="str">
        <f>IF(K16&lt;&gt;"",K16&amp;COUNTIF($K$2:$K16,$K16),"")</f>
        <v>Productiviteit6</v>
      </c>
      <c r="E16" s="16">
        <f>IFERROR(VLOOKUP($A16,Projects!$A$7:$BC$56,16,FALSE),"")</f>
        <v>250000</v>
      </c>
      <c r="F16" s="16">
        <f>IFERROR(VLOOKUP($A16,Projects!$A$7:$BC$56,19,FALSE),"")</f>
        <v>100000</v>
      </c>
      <c r="G16" s="16">
        <f ca="1">IFERROR(VLOOKUP($A16,Projects!$A$7:$BC$56,37,FALSE),"")</f>
        <v>3.5999999999999996</v>
      </c>
      <c r="H16" s="16">
        <f ca="1">IFERROR(VLOOKUP($A16,Projects!$A$7:$BC$56,53,FALSE),"")</f>
        <v>1.4000000000000001</v>
      </c>
      <c r="I16" s="16">
        <f>IFERROR(VLOOKUP($A16,Projects!$A$7:$BC$56,3,FALSE),"")</f>
        <v>15</v>
      </c>
      <c r="J16" s="16" t="str">
        <f>IFERROR(VLOOKUP($A16,Projects!$A$7:$BC$56,4,FALSE),"")</f>
        <v>ISM (ICT processen op orde)</v>
      </c>
      <c r="K16" s="16" t="str">
        <f>IFERROR(VLOOKUP($A16,Projects!$A$7:$BC$56,11,FALSE),"")</f>
        <v>Productiviteit</v>
      </c>
    </row>
    <row r="17" spans="1:11">
      <c r="A17" s="13" t="s">
        <v>39</v>
      </c>
      <c r="B17" s="16" t="str">
        <f>IF(K17&lt;&gt;"",K17&amp;COUNTIF($K$2:$K17,$K17),"")</f>
        <v>Productiviteit7</v>
      </c>
      <c r="E17" s="16">
        <f>IFERROR(VLOOKUP($A17,Projects!$A$7:$BC$56,16,FALSE),"")</f>
        <v>300000</v>
      </c>
      <c r="F17" s="16">
        <f>IFERROR(VLOOKUP($A17,Projects!$A$7:$BC$56,19,FALSE),"")</f>
        <v>150000</v>
      </c>
      <c r="G17" s="16">
        <f ca="1">IFERROR(VLOOKUP($A17,Projects!$A$7:$BC$56,37,FALSE),"")</f>
        <v>4.0999999999999996</v>
      </c>
      <c r="H17" s="16">
        <f ca="1">IFERROR(VLOOKUP($A17,Projects!$A$7:$BC$56,53,FALSE),"")</f>
        <v>2.5999999999999996</v>
      </c>
      <c r="I17" s="16">
        <f>IFERROR(VLOOKUP($A17,Projects!$A$7:$BC$56,3,FALSE),"")</f>
        <v>16</v>
      </c>
      <c r="J17" s="16" t="str">
        <f>IFERROR(VLOOKUP($A17,Projects!$A$7:$BC$56,4,FALSE),"")</f>
        <v>MI</v>
      </c>
      <c r="K17" s="16" t="str">
        <f>IFERROR(VLOOKUP($A17,Projects!$A$7:$BC$56,11,FALSE),"")</f>
        <v>Productiviteit</v>
      </c>
    </row>
    <row r="18" spans="1:11">
      <c r="A18" s="13" t="s">
        <v>40</v>
      </c>
      <c r="B18" s="16" t="str">
        <f>IF(K18&lt;&gt;"",K18&amp;COUNTIF($K$2:$K18,$K18),"")</f>
        <v>Innovatie3</v>
      </c>
      <c r="E18" s="16">
        <f>IFERROR(VLOOKUP($A18,Projects!$A$7:$BC$56,16,FALSE),"")</f>
        <v>250000</v>
      </c>
      <c r="F18" s="16">
        <f>IFERROR(VLOOKUP($A18,Projects!$A$7:$BC$56,19,FALSE),"")</f>
        <v>100000</v>
      </c>
      <c r="G18" s="16">
        <f ca="1">IFERROR(VLOOKUP($A18,Projects!$A$7:$BC$56,37,FALSE),"")</f>
        <v>4.7</v>
      </c>
      <c r="H18" s="16">
        <f ca="1">IFERROR(VLOOKUP($A18,Projects!$A$7:$BC$56,53,FALSE),"")</f>
        <v>4.4000000000000004</v>
      </c>
      <c r="I18" s="16">
        <f>IFERROR(VLOOKUP($A18,Projects!$A$7:$BC$56,3,FALSE),"")</f>
        <v>17</v>
      </c>
      <c r="J18" s="16" t="str">
        <f>IFERROR(VLOOKUP($A18,Projects!$A$7:$BC$56,4,FALSE),"")</f>
        <v>Beeldbellen</v>
      </c>
      <c r="K18" s="16" t="str">
        <f>IFERROR(VLOOKUP($A18,Projects!$A$7:$BC$56,11,FALSE),"")</f>
        <v>Innovatie</v>
      </c>
    </row>
    <row r="19" spans="1:11">
      <c r="A19" s="13" t="s">
        <v>41</v>
      </c>
      <c r="B19" s="16" t="str">
        <f>IF(K19&lt;&gt;"",K19&amp;COUNTIF($K$2:$K19,$K19),"")</f>
        <v>Productiviteit8</v>
      </c>
      <c r="E19" s="16">
        <f>IFERROR(VLOOKUP($A19,Projects!$A$7:$BC$56,16,FALSE),"")</f>
        <v>150000</v>
      </c>
      <c r="F19" s="16">
        <f>IFERROR(VLOOKUP($A19,Projects!$A$7:$BC$56,19,FALSE),"")</f>
        <v>50000</v>
      </c>
      <c r="G19" s="16">
        <f ca="1">IFERROR(VLOOKUP($A19,Projects!$A$7:$BC$56,37,FALSE),"")</f>
        <v>3.0999999999999996</v>
      </c>
      <c r="H19" s="16">
        <f ca="1">IFERROR(VLOOKUP($A19,Projects!$A$7:$BC$56,53,FALSE),"")</f>
        <v>2.2000000000000002</v>
      </c>
      <c r="I19" s="16">
        <f>IFERROR(VLOOKUP($A19,Projects!$A$7:$BC$56,3,FALSE),"")</f>
        <v>18</v>
      </c>
      <c r="J19" s="16" t="str">
        <f>IFERROR(VLOOKUP($A19,Projects!$A$7:$BC$56,4,FALSE),"")</f>
        <v>DVD exit</v>
      </c>
      <c r="K19" s="16" t="str">
        <f>IFERROR(VLOOKUP($A19,Projects!$A$7:$BC$56,11,FALSE),"")</f>
        <v>Productiviteit</v>
      </c>
    </row>
    <row r="20" spans="1:11">
      <c r="A20" s="13" t="s">
        <v>42</v>
      </c>
      <c r="B20" s="16" t="str">
        <f>IF(K20&lt;&gt;"",K20&amp;COUNTIF($K$2:$K20,$K20),"")</f>
        <v>Productiviteit9</v>
      </c>
      <c r="E20" s="16">
        <f>IFERROR(VLOOKUP($A20,Projects!$A$7:$BC$56,16,FALSE),"")</f>
        <v>1000000</v>
      </c>
      <c r="F20" s="16">
        <f>IFERROR(VLOOKUP($A20,Projects!$A$7:$BC$56,19,FALSE),"")</f>
        <v>500000</v>
      </c>
      <c r="G20" s="16">
        <f ca="1">IFERROR(VLOOKUP($A20,Projects!$A$7:$BC$56,37,FALSE),"")</f>
        <v>4.7</v>
      </c>
      <c r="H20" s="16">
        <f ca="1">IFERROR(VLOOKUP($A20,Projects!$A$7:$BC$56,53,FALSE),"")</f>
        <v>4.5999999999999996</v>
      </c>
      <c r="I20" s="16">
        <f>IFERROR(VLOOKUP($A20,Projects!$A$7:$BC$56,3,FALSE),"")</f>
        <v>19</v>
      </c>
      <c r="J20" s="16" t="str">
        <f>IFERROR(VLOOKUP($A20,Projects!$A$7:$BC$56,4,FALSE),"")</f>
        <v>patientenlogistiek</v>
      </c>
      <c r="K20" s="16" t="str">
        <f>IFERROR(VLOOKUP($A20,Projects!$A$7:$BC$56,11,FALSE),"")</f>
        <v>Productiviteit</v>
      </c>
    </row>
    <row r="21" spans="1:11">
      <c r="A21" s="13" t="s">
        <v>43</v>
      </c>
      <c r="B21" s="16" t="str">
        <f>IF(K21&lt;&gt;"",K21&amp;COUNTIF($K$2:$K21,$K21),"")</f>
        <v/>
      </c>
      <c r="E21" s="16" t="str">
        <f>IFERROR(VLOOKUP($A21,Projects!$A$7:$BC$56,16,FALSE),"")</f>
        <v/>
      </c>
      <c r="F21" s="16" t="str">
        <f>IFERROR(VLOOKUP($A21,Projects!$A$7:$BC$56,19,FALSE),"")</f>
        <v/>
      </c>
      <c r="G21" s="16" t="str">
        <f>IFERROR(VLOOKUP($A21,Projects!$A$7:$BC$56,37,FALSE),"")</f>
        <v/>
      </c>
      <c r="H21" s="16" t="str">
        <f>IFERROR(VLOOKUP($A21,Projects!$A$7:$BC$56,53,FALSE),"")</f>
        <v/>
      </c>
      <c r="I21" s="16" t="str">
        <f>IFERROR(VLOOKUP($A21,Projects!$A$7:$BC$56,3,FALSE),"")</f>
        <v/>
      </c>
      <c r="J21" s="16" t="str">
        <f>IFERROR(VLOOKUP($A21,Projects!$A$7:$BC$56,4,FALSE),"")</f>
        <v/>
      </c>
      <c r="K21" s="16" t="str">
        <f>IFERROR(VLOOKUP($A21,Projects!$A$7:$BC$56,11,FALSE),"")</f>
        <v/>
      </c>
    </row>
    <row r="22" spans="1:11">
      <c r="A22" s="13" t="s">
        <v>44</v>
      </c>
      <c r="B22" s="16" t="str">
        <f>IF(K22&lt;&gt;"",K22&amp;COUNTIF($K$2:$K22,$K22),"")</f>
        <v/>
      </c>
      <c r="E22" s="16" t="str">
        <f>IFERROR(VLOOKUP($A22,Projects!$A$7:$BC$56,16,FALSE),"")</f>
        <v/>
      </c>
      <c r="F22" s="16" t="str">
        <f>IFERROR(VLOOKUP($A22,Projects!$A$7:$BC$56,19,FALSE),"")</f>
        <v/>
      </c>
      <c r="G22" s="16" t="str">
        <f>IFERROR(VLOOKUP($A22,Projects!$A$7:$BC$56,37,FALSE),"")</f>
        <v/>
      </c>
      <c r="H22" s="16" t="str">
        <f>IFERROR(VLOOKUP($A22,Projects!$A$7:$BC$56,53,FALSE),"")</f>
        <v/>
      </c>
      <c r="I22" s="16" t="str">
        <f>IFERROR(VLOOKUP($A22,Projects!$A$7:$BC$56,3,FALSE),"")</f>
        <v/>
      </c>
      <c r="J22" s="16" t="str">
        <f>IFERROR(VLOOKUP($A22,Projects!$A$7:$BC$56,4,FALSE),"")</f>
        <v/>
      </c>
      <c r="K22" s="16" t="str">
        <f>IFERROR(VLOOKUP($A22,Projects!$A$7:$BC$56,11,FALSE),"")</f>
        <v/>
      </c>
    </row>
    <row r="23" spans="1:11">
      <c r="A23" s="13" t="s">
        <v>45</v>
      </c>
      <c r="B23" s="16" t="str">
        <f>IF(K23&lt;&gt;"",K23&amp;COUNTIF($K$2:$K23,$K23),"")</f>
        <v/>
      </c>
      <c r="E23" s="16" t="str">
        <f>IFERROR(VLOOKUP($A23,Projects!$A$7:$BC$56,16,FALSE),"")</f>
        <v/>
      </c>
      <c r="F23" s="16" t="str">
        <f>IFERROR(VLOOKUP($A23,Projects!$A$7:$BC$56,19,FALSE),"")</f>
        <v/>
      </c>
      <c r="G23" s="16" t="str">
        <f>IFERROR(VLOOKUP($A23,Projects!$A$7:$BC$56,37,FALSE),"")</f>
        <v/>
      </c>
      <c r="H23" s="16" t="str">
        <f>IFERROR(VLOOKUP($A23,Projects!$A$7:$BC$56,53,FALSE),"")</f>
        <v/>
      </c>
      <c r="I23" s="16" t="str">
        <f>IFERROR(VLOOKUP($A23,Projects!$A$7:$BC$56,3,FALSE),"")</f>
        <v/>
      </c>
      <c r="J23" s="16" t="str">
        <f>IFERROR(VLOOKUP($A23,Projects!$A$7:$BC$56,4,FALSE),"")</f>
        <v/>
      </c>
      <c r="K23" s="16" t="str">
        <f>IFERROR(VLOOKUP($A23,Projects!$A$7:$BC$56,11,FALSE),"")</f>
        <v/>
      </c>
    </row>
    <row r="24" spans="1:11">
      <c r="A24" s="13" t="s">
        <v>46</v>
      </c>
      <c r="B24" s="16" t="str">
        <f>IF(K24&lt;&gt;"",K24&amp;COUNTIF($K$2:$K24,$K24),"")</f>
        <v/>
      </c>
      <c r="E24" s="16" t="str">
        <f>IFERROR(VLOOKUP($A24,Projects!$A$7:$BC$56,16,FALSE),"")</f>
        <v/>
      </c>
      <c r="F24" s="16" t="str">
        <f>IFERROR(VLOOKUP($A24,Projects!$A$7:$BC$56,19,FALSE),"")</f>
        <v/>
      </c>
      <c r="G24" s="16" t="str">
        <f>IFERROR(VLOOKUP($A24,Projects!$A$7:$BC$56,37,FALSE),"")</f>
        <v/>
      </c>
      <c r="H24" s="16" t="str">
        <f>IFERROR(VLOOKUP($A24,Projects!$A$7:$BC$56,53,FALSE),"")</f>
        <v/>
      </c>
      <c r="I24" s="16" t="str">
        <f>IFERROR(VLOOKUP($A24,Projects!$A$7:$BC$56,3,FALSE),"")</f>
        <v/>
      </c>
      <c r="J24" s="16" t="str">
        <f>IFERROR(VLOOKUP($A24,Projects!$A$7:$BC$56,4,FALSE),"")</f>
        <v/>
      </c>
      <c r="K24" s="16" t="str">
        <f>IFERROR(VLOOKUP($A24,Projects!$A$7:$BC$56,11,FALSE),"")</f>
        <v/>
      </c>
    </row>
    <row r="25" spans="1:11">
      <c r="A25" s="13" t="s">
        <v>47</v>
      </c>
      <c r="B25" s="16" t="str">
        <f>IF(K25&lt;&gt;"",K25&amp;COUNTIF($K$2:$K25,$K25),"")</f>
        <v/>
      </c>
      <c r="E25" s="16" t="str">
        <f>IFERROR(VLOOKUP($A25,Projects!$A$7:$BC$56,16,FALSE),"")</f>
        <v/>
      </c>
      <c r="F25" s="16" t="str">
        <f>IFERROR(VLOOKUP($A25,Projects!$A$7:$BC$56,19,FALSE),"")</f>
        <v/>
      </c>
      <c r="G25" s="16" t="str">
        <f>IFERROR(VLOOKUP($A25,Projects!$A$7:$BC$56,37,FALSE),"")</f>
        <v/>
      </c>
      <c r="H25" s="16" t="str">
        <f>IFERROR(VLOOKUP($A25,Projects!$A$7:$BC$56,53,FALSE),"")</f>
        <v/>
      </c>
      <c r="I25" s="16" t="str">
        <f>IFERROR(VLOOKUP($A25,Projects!$A$7:$BC$56,3,FALSE),"")</f>
        <v/>
      </c>
      <c r="J25" s="16" t="str">
        <f>IFERROR(VLOOKUP($A25,Projects!$A$7:$BC$56,4,FALSE),"")</f>
        <v/>
      </c>
      <c r="K25" s="16" t="str">
        <f>IFERROR(VLOOKUP($A25,Projects!$A$7:$BC$56,11,FALSE),"")</f>
        <v/>
      </c>
    </row>
    <row r="26" spans="1:11">
      <c r="A26" s="13" t="s">
        <v>48</v>
      </c>
      <c r="B26" s="16" t="str">
        <f>IF(K26&lt;&gt;"",K26&amp;COUNTIF($K$2:$K26,$K26),"")</f>
        <v/>
      </c>
      <c r="E26" s="16" t="str">
        <f>IFERROR(VLOOKUP($A26,Projects!$A$7:$BC$56,16,FALSE),"")</f>
        <v/>
      </c>
      <c r="F26" s="16" t="str">
        <f>IFERROR(VLOOKUP($A26,Projects!$A$7:$BC$56,19,FALSE),"")</f>
        <v/>
      </c>
      <c r="G26" s="16" t="str">
        <f>IFERROR(VLOOKUP($A26,Projects!$A$7:$BC$56,37,FALSE),"")</f>
        <v/>
      </c>
      <c r="H26" s="16" t="str">
        <f>IFERROR(VLOOKUP($A26,Projects!$A$7:$BC$56,53,FALSE),"")</f>
        <v/>
      </c>
      <c r="I26" s="16" t="str">
        <f>IFERROR(VLOOKUP($A26,Projects!$A$7:$BC$56,3,FALSE),"")</f>
        <v/>
      </c>
      <c r="J26" s="16" t="str">
        <f>IFERROR(VLOOKUP($A26,Projects!$A$7:$BC$56,4,FALSE),"")</f>
        <v/>
      </c>
      <c r="K26" s="16" t="str">
        <f>IFERROR(VLOOKUP($A26,Projects!$A$7:$BC$56,11,FALSE),"")</f>
        <v/>
      </c>
    </row>
    <row r="27" spans="1:11">
      <c r="A27" s="13" t="s">
        <v>49</v>
      </c>
      <c r="B27" s="16" t="str">
        <f>IF(K27&lt;&gt;"",K27&amp;COUNTIF($K$2:$K27,$K27),"")</f>
        <v/>
      </c>
      <c r="E27" s="16" t="str">
        <f>IFERROR(VLOOKUP($A27,Projects!$A$7:$BC$56,16,FALSE),"")</f>
        <v/>
      </c>
      <c r="F27" s="16" t="str">
        <f>IFERROR(VLOOKUP($A27,Projects!$A$7:$BC$56,19,FALSE),"")</f>
        <v/>
      </c>
      <c r="G27" s="16" t="str">
        <f>IFERROR(VLOOKUP($A27,Projects!$A$7:$BC$56,37,FALSE),"")</f>
        <v/>
      </c>
      <c r="H27" s="16" t="str">
        <f>IFERROR(VLOOKUP($A27,Projects!$A$7:$BC$56,53,FALSE),"")</f>
        <v/>
      </c>
      <c r="I27" s="16" t="str">
        <f>IFERROR(VLOOKUP($A27,Projects!$A$7:$BC$56,3,FALSE),"")</f>
        <v/>
      </c>
      <c r="J27" s="16" t="str">
        <f>IFERROR(VLOOKUP($A27,Projects!$A$7:$BC$56,4,FALSE),"")</f>
        <v/>
      </c>
      <c r="K27" s="16" t="str">
        <f>IFERROR(VLOOKUP($A27,Projects!$A$7:$BC$56,11,FALSE),"")</f>
        <v/>
      </c>
    </row>
    <row r="28" spans="1:11">
      <c r="A28" s="13" t="s">
        <v>50</v>
      </c>
      <c r="B28" s="16" t="str">
        <f>IF(K28&lt;&gt;"",K28&amp;COUNTIF($K$2:$K28,$K28),"")</f>
        <v/>
      </c>
      <c r="E28" s="16" t="str">
        <f>IFERROR(VLOOKUP($A28,Projects!$A$7:$BC$56,16,FALSE),"")</f>
        <v/>
      </c>
      <c r="F28" s="16" t="str">
        <f>IFERROR(VLOOKUP($A28,Projects!$A$7:$BC$56,19,FALSE),"")</f>
        <v/>
      </c>
      <c r="G28" s="16" t="str">
        <f>IFERROR(VLOOKUP($A28,Projects!$A$7:$BC$56,37,FALSE),"")</f>
        <v/>
      </c>
      <c r="H28" s="16" t="str">
        <f>IFERROR(VLOOKUP($A28,Projects!$A$7:$BC$56,53,FALSE),"")</f>
        <v/>
      </c>
      <c r="I28" s="16" t="str">
        <f>IFERROR(VLOOKUP($A28,Projects!$A$7:$BC$56,3,FALSE),"")</f>
        <v/>
      </c>
      <c r="J28" s="16" t="str">
        <f>IFERROR(VLOOKUP($A28,Projects!$A$7:$BC$56,4,FALSE),"")</f>
        <v/>
      </c>
      <c r="K28" s="16" t="str">
        <f>IFERROR(VLOOKUP($A28,Projects!$A$7:$BC$56,11,FALSE),"")</f>
        <v/>
      </c>
    </row>
    <row r="29" spans="1:11">
      <c r="A29" s="13" t="s">
        <v>51</v>
      </c>
      <c r="B29" s="16" t="str">
        <f>IF(K29&lt;&gt;"",K29&amp;COUNTIF($K$2:$K29,$K29),"")</f>
        <v/>
      </c>
      <c r="E29" s="16" t="str">
        <f>IFERROR(VLOOKUP($A29,Projects!$A$7:$BC$56,16,FALSE),"")</f>
        <v/>
      </c>
      <c r="F29" s="16" t="str">
        <f>IFERROR(VLOOKUP($A29,Projects!$A$7:$BC$56,19,FALSE),"")</f>
        <v/>
      </c>
      <c r="G29" s="16" t="str">
        <f>IFERROR(VLOOKUP($A29,Projects!$A$7:$BC$56,37,FALSE),"")</f>
        <v/>
      </c>
      <c r="H29" s="16" t="str">
        <f>IFERROR(VLOOKUP($A29,Projects!$A$7:$BC$56,53,FALSE),"")</f>
        <v/>
      </c>
      <c r="I29" s="16" t="str">
        <f>IFERROR(VLOOKUP($A29,Projects!$A$7:$BC$56,3,FALSE),"")</f>
        <v/>
      </c>
      <c r="J29" s="16" t="str">
        <f>IFERROR(VLOOKUP($A29,Projects!$A$7:$BC$56,4,FALSE),"")</f>
        <v/>
      </c>
      <c r="K29" s="16" t="str">
        <f>IFERROR(VLOOKUP($A29,Projects!$A$7:$BC$56,11,FALSE),"")</f>
        <v/>
      </c>
    </row>
    <row r="30" spans="1:11">
      <c r="A30" s="13" t="s">
        <v>52</v>
      </c>
      <c r="B30" s="16" t="str">
        <f>IF(K30&lt;&gt;"",K30&amp;COUNTIF($K$2:$K30,$K30),"")</f>
        <v/>
      </c>
      <c r="E30" s="16" t="str">
        <f>IFERROR(VLOOKUP($A30,Projects!$A$7:$BC$56,16,FALSE),"")</f>
        <v/>
      </c>
      <c r="F30" s="16" t="str">
        <f>IFERROR(VLOOKUP($A30,Projects!$A$7:$BC$56,19,FALSE),"")</f>
        <v/>
      </c>
      <c r="G30" s="16" t="str">
        <f>IFERROR(VLOOKUP($A30,Projects!$A$7:$BC$56,37,FALSE),"")</f>
        <v/>
      </c>
      <c r="H30" s="16" t="str">
        <f>IFERROR(VLOOKUP($A30,Projects!$A$7:$BC$56,53,FALSE),"")</f>
        <v/>
      </c>
      <c r="I30" s="16" t="str">
        <f>IFERROR(VLOOKUP($A30,Projects!$A$7:$BC$56,3,FALSE),"")</f>
        <v/>
      </c>
      <c r="J30" s="16" t="str">
        <f>IFERROR(VLOOKUP($A30,Projects!$A$7:$BC$56,4,FALSE),"")</f>
        <v/>
      </c>
      <c r="K30" s="16" t="str">
        <f>IFERROR(VLOOKUP($A30,Projects!$A$7:$BC$56,11,FALSE),"")</f>
        <v/>
      </c>
    </row>
    <row r="31" spans="1:11">
      <c r="A31" s="13" t="s">
        <v>53</v>
      </c>
      <c r="B31" s="16" t="str">
        <f>IF(K31&lt;&gt;"",K31&amp;COUNTIF($K$2:$K31,$K31),"")</f>
        <v/>
      </c>
      <c r="E31" s="16" t="str">
        <f>IFERROR(VLOOKUP($A31,Projects!$A$7:$BC$56,16,FALSE),"")</f>
        <v/>
      </c>
      <c r="F31" s="16" t="str">
        <f>IFERROR(VLOOKUP($A31,Projects!$A$7:$BC$56,19,FALSE),"")</f>
        <v/>
      </c>
      <c r="G31" s="16" t="str">
        <f>IFERROR(VLOOKUP($A31,Projects!$A$7:$BC$56,37,FALSE),"")</f>
        <v/>
      </c>
      <c r="H31" s="16" t="str">
        <f>IFERROR(VLOOKUP($A31,Projects!$A$7:$BC$56,53,FALSE),"")</f>
        <v/>
      </c>
      <c r="I31" s="16" t="str">
        <f>IFERROR(VLOOKUP($A31,Projects!$A$7:$BC$56,3,FALSE),"")</f>
        <v/>
      </c>
      <c r="J31" s="16" t="str">
        <f>IFERROR(VLOOKUP($A31,Projects!$A$7:$BC$56,4,FALSE),"")</f>
        <v/>
      </c>
      <c r="K31" s="16" t="str">
        <f>IFERROR(VLOOKUP($A31,Projects!$A$7:$BC$56,11,FALSE),"")</f>
        <v/>
      </c>
    </row>
    <row r="32" spans="1:11">
      <c r="A32" s="13" t="s">
        <v>54</v>
      </c>
      <c r="B32" s="16" t="str">
        <f>IF(K32&lt;&gt;"",K32&amp;COUNTIF($K$2:$K32,$K32),"")</f>
        <v/>
      </c>
      <c r="E32" s="16" t="str">
        <f>IFERROR(VLOOKUP($A32,Projects!$A$7:$BC$56,16,FALSE),"")</f>
        <v/>
      </c>
      <c r="F32" s="16" t="str">
        <f>IFERROR(VLOOKUP($A32,Projects!$A$7:$BC$56,19,FALSE),"")</f>
        <v/>
      </c>
      <c r="G32" s="16" t="str">
        <f>IFERROR(VLOOKUP($A32,Projects!$A$7:$BC$56,37,FALSE),"")</f>
        <v/>
      </c>
      <c r="H32" s="16" t="str">
        <f>IFERROR(VLOOKUP($A32,Projects!$A$7:$BC$56,53,FALSE),"")</f>
        <v/>
      </c>
      <c r="I32" s="16" t="str">
        <f>IFERROR(VLOOKUP($A32,Projects!$A$7:$BC$56,3,FALSE),"")</f>
        <v/>
      </c>
      <c r="J32" s="16" t="str">
        <f>IFERROR(VLOOKUP($A32,Projects!$A$7:$BC$56,4,FALSE),"")</f>
        <v/>
      </c>
      <c r="K32" s="16" t="str">
        <f>IFERROR(VLOOKUP($A32,Projects!$A$7:$BC$56,11,FALSE),"")</f>
        <v/>
      </c>
    </row>
    <row r="33" spans="1:11">
      <c r="A33" s="13" t="s">
        <v>55</v>
      </c>
      <c r="B33" s="16" t="str">
        <f>IF(K33&lt;&gt;"",K33&amp;COUNTIF($K$2:$K33,$K33),"")</f>
        <v/>
      </c>
      <c r="E33" s="16" t="str">
        <f>IFERROR(VLOOKUP($A33,Projects!$A$7:$BC$56,16,FALSE),"")</f>
        <v/>
      </c>
      <c r="F33" s="16" t="str">
        <f>IFERROR(VLOOKUP($A33,Projects!$A$7:$BC$56,19,FALSE),"")</f>
        <v/>
      </c>
      <c r="G33" s="16" t="str">
        <f>IFERROR(VLOOKUP($A33,Projects!$A$7:$BC$56,37,FALSE),"")</f>
        <v/>
      </c>
      <c r="H33" s="16" t="str">
        <f>IFERROR(VLOOKUP($A33,Projects!$A$7:$BC$56,53,FALSE),"")</f>
        <v/>
      </c>
      <c r="I33" s="16" t="str">
        <f>IFERROR(VLOOKUP($A33,Projects!$A$7:$BC$56,3,FALSE),"")</f>
        <v/>
      </c>
      <c r="J33" s="16" t="str">
        <f>IFERROR(VLOOKUP($A33,Projects!$A$7:$BC$56,4,FALSE),"")</f>
        <v/>
      </c>
      <c r="K33" s="16" t="str">
        <f>IFERROR(VLOOKUP($A33,Projects!$A$7:$BC$56,11,FALSE),"")</f>
        <v/>
      </c>
    </row>
    <row r="34" spans="1:11">
      <c r="A34" s="13" t="s">
        <v>56</v>
      </c>
      <c r="B34" s="16" t="str">
        <f>IF(K34&lt;&gt;"",K34&amp;COUNTIF($K$2:$K34,$K34),"")</f>
        <v/>
      </c>
      <c r="E34" s="16" t="str">
        <f>IFERROR(VLOOKUP($A34,Projects!$A$7:$BC$56,16,FALSE),"")</f>
        <v/>
      </c>
      <c r="F34" s="16" t="str">
        <f>IFERROR(VLOOKUP($A34,Projects!$A$7:$BC$56,19,FALSE),"")</f>
        <v/>
      </c>
      <c r="G34" s="16" t="str">
        <f>IFERROR(VLOOKUP($A34,Projects!$A$7:$BC$56,37,FALSE),"")</f>
        <v/>
      </c>
      <c r="H34" s="16" t="str">
        <f>IFERROR(VLOOKUP($A34,Projects!$A$7:$BC$56,53,FALSE),"")</f>
        <v/>
      </c>
      <c r="I34" s="16" t="str">
        <f>IFERROR(VLOOKUP($A34,Projects!$A$7:$BC$56,3,FALSE),"")</f>
        <v/>
      </c>
      <c r="J34" s="16" t="str">
        <f>IFERROR(VLOOKUP($A34,Projects!$A$7:$BC$56,4,FALSE),"")</f>
        <v/>
      </c>
      <c r="K34" s="16" t="str">
        <f>IFERROR(VLOOKUP($A34,Projects!$A$7:$BC$56,11,FALSE),"")</f>
        <v/>
      </c>
    </row>
    <row r="35" spans="1:11">
      <c r="A35" s="13" t="s">
        <v>57</v>
      </c>
      <c r="B35" s="16" t="str">
        <f>IF(K35&lt;&gt;"",K35&amp;COUNTIF($K$2:$K35,$K35),"")</f>
        <v/>
      </c>
      <c r="E35" s="16" t="str">
        <f>IFERROR(VLOOKUP($A35,Projects!$A$7:$BC$56,16,FALSE),"")</f>
        <v/>
      </c>
      <c r="F35" s="16" t="str">
        <f>IFERROR(VLOOKUP($A35,Projects!$A$7:$BC$56,19,FALSE),"")</f>
        <v/>
      </c>
      <c r="G35" s="16" t="str">
        <f>IFERROR(VLOOKUP($A35,Projects!$A$7:$BC$56,37,FALSE),"")</f>
        <v/>
      </c>
      <c r="H35" s="16" t="str">
        <f>IFERROR(VLOOKUP($A35,Projects!$A$7:$BC$56,53,FALSE),"")</f>
        <v/>
      </c>
      <c r="I35" s="16" t="str">
        <f>IFERROR(VLOOKUP($A35,Projects!$A$7:$BC$56,3,FALSE),"")</f>
        <v/>
      </c>
      <c r="J35" s="16" t="str">
        <f>IFERROR(VLOOKUP($A35,Projects!$A$7:$BC$56,4,FALSE),"")</f>
        <v/>
      </c>
      <c r="K35" s="16" t="str">
        <f>IFERROR(VLOOKUP($A35,Projects!$A$7:$BC$56,11,FALSE),"")</f>
        <v/>
      </c>
    </row>
    <row r="36" spans="1:11">
      <c r="A36" s="13" t="s">
        <v>58</v>
      </c>
      <c r="B36" s="16" t="str">
        <f>IF(K36&lt;&gt;"",K36&amp;COUNTIF($K$2:$K36,$K36),"")</f>
        <v/>
      </c>
      <c r="E36" s="16" t="str">
        <f>IFERROR(VLOOKUP($A36,Projects!$A$7:$BC$56,16,FALSE),"")</f>
        <v/>
      </c>
      <c r="F36" s="16" t="str">
        <f>IFERROR(VLOOKUP($A36,Projects!$A$7:$BC$56,19,FALSE),"")</f>
        <v/>
      </c>
      <c r="G36" s="16" t="str">
        <f>IFERROR(VLOOKUP($A36,Projects!$A$7:$BC$56,37,FALSE),"")</f>
        <v/>
      </c>
      <c r="H36" s="16" t="str">
        <f>IFERROR(VLOOKUP($A36,Projects!$A$7:$BC$56,53,FALSE),"")</f>
        <v/>
      </c>
      <c r="I36" s="16" t="str">
        <f>IFERROR(VLOOKUP($A36,Projects!$A$7:$BC$56,3,FALSE),"")</f>
        <v/>
      </c>
      <c r="J36" s="16" t="str">
        <f>IFERROR(VLOOKUP($A36,Projects!$A$7:$BC$56,4,FALSE),"")</f>
        <v/>
      </c>
      <c r="K36" s="16" t="str">
        <f>IFERROR(VLOOKUP($A36,Projects!$A$7:$BC$56,11,FALSE),"")</f>
        <v/>
      </c>
    </row>
    <row r="37" spans="1:11">
      <c r="A37" s="13" t="s">
        <v>59</v>
      </c>
      <c r="B37" s="16" t="str">
        <f>IF(K37&lt;&gt;"",K37&amp;COUNTIF($K$2:$K37,$K37),"")</f>
        <v/>
      </c>
      <c r="E37" s="16" t="str">
        <f>IFERROR(VLOOKUP($A37,Projects!$A$7:$BC$56,16,FALSE),"")</f>
        <v/>
      </c>
      <c r="F37" s="16" t="str">
        <f>IFERROR(VLOOKUP($A37,Projects!$A$7:$BC$56,19,FALSE),"")</f>
        <v/>
      </c>
      <c r="G37" s="16" t="str">
        <f>IFERROR(VLOOKUP($A37,Projects!$A$7:$BC$56,37,FALSE),"")</f>
        <v/>
      </c>
      <c r="H37" s="16" t="str">
        <f>IFERROR(VLOOKUP($A37,Projects!$A$7:$BC$56,53,FALSE),"")</f>
        <v/>
      </c>
      <c r="I37" s="16" t="str">
        <f>IFERROR(VLOOKUP($A37,Projects!$A$7:$BC$56,3,FALSE),"")</f>
        <v/>
      </c>
      <c r="J37" s="16" t="str">
        <f>IFERROR(VLOOKUP($A37,Projects!$A$7:$BC$56,4,FALSE),"")</f>
        <v/>
      </c>
      <c r="K37" s="16" t="str">
        <f>IFERROR(VLOOKUP($A37,Projects!$A$7:$BC$56,11,FALSE),"")</f>
        <v/>
      </c>
    </row>
    <row r="38" spans="1:11">
      <c r="A38" s="13" t="s">
        <v>60</v>
      </c>
      <c r="B38" s="16" t="str">
        <f>IF(K38&lt;&gt;"",K38&amp;COUNTIF($K$2:$K38,$K38),"")</f>
        <v/>
      </c>
      <c r="E38" s="16" t="str">
        <f>IFERROR(VLOOKUP($A38,Projects!$A$7:$BC$56,16,FALSE),"")</f>
        <v/>
      </c>
      <c r="F38" s="16" t="str">
        <f>IFERROR(VLOOKUP($A38,Projects!$A$7:$BC$56,19,FALSE),"")</f>
        <v/>
      </c>
      <c r="G38" s="16" t="str">
        <f>IFERROR(VLOOKUP($A38,Projects!$A$7:$BC$56,37,FALSE),"")</f>
        <v/>
      </c>
      <c r="H38" s="16" t="str">
        <f>IFERROR(VLOOKUP($A38,Projects!$A$7:$BC$56,53,FALSE),"")</f>
        <v/>
      </c>
      <c r="I38" s="16" t="str">
        <f>IFERROR(VLOOKUP($A38,Projects!$A$7:$BC$56,3,FALSE),"")</f>
        <v/>
      </c>
      <c r="J38" s="16" t="str">
        <f>IFERROR(VLOOKUP($A38,Projects!$A$7:$BC$56,4,FALSE),"")</f>
        <v/>
      </c>
      <c r="K38" s="16" t="str">
        <f>IFERROR(VLOOKUP($A38,Projects!$A$7:$BC$56,11,FALSE),"")</f>
        <v/>
      </c>
    </row>
    <row r="39" spans="1:11">
      <c r="A39" s="13" t="s">
        <v>61</v>
      </c>
      <c r="B39" s="16" t="str">
        <f>IF(K39&lt;&gt;"",K39&amp;COUNTIF($K$2:$K39,$K39),"")</f>
        <v/>
      </c>
      <c r="E39" s="16" t="str">
        <f>IFERROR(VLOOKUP($A39,Projects!$A$7:$BC$56,16,FALSE),"")</f>
        <v/>
      </c>
      <c r="F39" s="16" t="str">
        <f>IFERROR(VLOOKUP($A39,Projects!$A$7:$BC$56,19,FALSE),"")</f>
        <v/>
      </c>
      <c r="G39" s="16" t="str">
        <f>IFERROR(VLOOKUP($A39,Projects!$A$7:$BC$56,37,FALSE),"")</f>
        <v/>
      </c>
      <c r="H39" s="16" t="str">
        <f>IFERROR(VLOOKUP($A39,Projects!$A$7:$BC$56,53,FALSE),"")</f>
        <v/>
      </c>
      <c r="I39" s="16" t="str">
        <f>IFERROR(VLOOKUP($A39,Projects!$A$7:$BC$56,3,FALSE),"")</f>
        <v/>
      </c>
      <c r="J39" s="16" t="str">
        <f>IFERROR(VLOOKUP($A39,Projects!$A$7:$BC$56,4,FALSE),"")</f>
        <v/>
      </c>
      <c r="K39" s="16" t="str">
        <f>IFERROR(VLOOKUP($A39,Projects!$A$7:$BC$56,11,FALSE),"")</f>
        <v/>
      </c>
    </row>
    <row r="40" spans="1:11">
      <c r="A40" s="13" t="s">
        <v>62</v>
      </c>
      <c r="B40" s="16" t="str">
        <f>IF(K40&lt;&gt;"",K40&amp;COUNTIF($K$2:$K40,$K40),"")</f>
        <v/>
      </c>
      <c r="E40" s="16" t="str">
        <f>IFERROR(VLOOKUP($A40,Projects!$A$7:$BC$56,16,FALSE),"")</f>
        <v/>
      </c>
      <c r="F40" s="16" t="str">
        <f>IFERROR(VLOOKUP($A40,Projects!$A$7:$BC$56,19,FALSE),"")</f>
        <v/>
      </c>
      <c r="G40" s="16" t="str">
        <f>IFERROR(VLOOKUP($A40,Projects!$A$7:$BC$56,37,FALSE),"")</f>
        <v/>
      </c>
      <c r="H40" s="16" t="str">
        <f>IFERROR(VLOOKUP($A40,Projects!$A$7:$BC$56,53,FALSE),"")</f>
        <v/>
      </c>
      <c r="I40" s="16" t="str">
        <f>IFERROR(VLOOKUP($A40,Projects!$A$7:$BC$56,3,FALSE),"")</f>
        <v/>
      </c>
      <c r="J40" s="16" t="str">
        <f>IFERROR(VLOOKUP($A40,Projects!$A$7:$BC$56,4,FALSE),"")</f>
        <v/>
      </c>
      <c r="K40" s="16" t="str">
        <f>IFERROR(VLOOKUP($A40,Projects!$A$7:$BC$56,11,FALSE),"")</f>
        <v/>
      </c>
    </row>
    <row r="41" spans="1:11">
      <c r="A41" s="13" t="s">
        <v>63</v>
      </c>
      <c r="B41" s="16" t="str">
        <f>IF(K41&lt;&gt;"",K41&amp;COUNTIF($K$2:$K41,$K41),"")</f>
        <v/>
      </c>
      <c r="E41" s="16" t="str">
        <f>IFERROR(VLOOKUP($A41,Projects!$A$7:$BC$56,16,FALSE),"")</f>
        <v/>
      </c>
      <c r="F41" s="16" t="str">
        <f>IFERROR(VLOOKUP($A41,Projects!$A$7:$BC$56,19,FALSE),"")</f>
        <v/>
      </c>
      <c r="G41" s="16" t="str">
        <f>IFERROR(VLOOKUP($A41,Projects!$A$7:$BC$56,37,FALSE),"")</f>
        <v/>
      </c>
      <c r="H41" s="16" t="str">
        <f>IFERROR(VLOOKUP($A41,Projects!$A$7:$BC$56,53,FALSE),"")</f>
        <v/>
      </c>
      <c r="I41" s="16" t="str">
        <f>IFERROR(VLOOKUP($A41,Projects!$A$7:$BC$56,3,FALSE),"")</f>
        <v/>
      </c>
      <c r="J41" s="16" t="str">
        <f>IFERROR(VLOOKUP($A41,Projects!$A$7:$BC$56,4,FALSE),"")</f>
        <v/>
      </c>
      <c r="K41" s="16" t="str">
        <f>IFERROR(VLOOKUP($A41,Projects!$A$7:$BC$56,11,FALSE),"")</f>
        <v/>
      </c>
    </row>
    <row r="42" spans="1:11">
      <c r="A42" s="13" t="s">
        <v>64</v>
      </c>
      <c r="B42" s="16" t="str">
        <f>IF(K42&lt;&gt;"",K42&amp;COUNTIF($K$2:$K42,$K42),"")</f>
        <v/>
      </c>
      <c r="E42" s="16" t="str">
        <f>IFERROR(VLOOKUP($A42,Projects!$A$7:$BC$56,16,FALSE),"")</f>
        <v/>
      </c>
      <c r="F42" s="16" t="str">
        <f>IFERROR(VLOOKUP($A42,Projects!$A$7:$BC$56,19,FALSE),"")</f>
        <v/>
      </c>
      <c r="G42" s="16" t="str">
        <f>IFERROR(VLOOKUP($A42,Projects!$A$7:$BC$56,37,FALSE),"")</f>
        <v/>
      </c>
      <c r="H42" s="16" t="str">
        <f>IFERROR(VLOOKUP($A42,Projects!$A$7:$BC$56,53,FALSE),"")</f>
        <v/>
      </c>
      <c r="I42" s="16" t="str">
        <f>IFERROR(VLOOKUP($A42,Projects!$A$7:$BC$56,3,FALSE),"")</f>
        <v/>
      </c>
      <c r="J42" s="16" t="str">
        <f>IFERROR(VLOOKUP($A42,Projects!$A$7:$BC$56,4,FALSE),"")</f>
        <v/>
      </c>
      <c r="K42" s="16" t="str">
        <f>IFERROR(VLOOKUP($A42,Projects!$A$7:$BC$56,11,FALSE),"")</f>
        <v/>
      </c>
    </row>
    <row r="43" spans="1:11">
      <c r="A43" s="13" t="s">
        <v>65</v>
      </c>
      <c r="B43" s="16" t="str">
        <f>IF(K43&lt;&gt;"",K43&amp;COUNTIF($K$2:$K43,$K43),"")</f>
        <v/>
      </c>
      <c r="E43" s="16" t="str">
        <f>IFERROR(VLOOKUP($A43,Projects!$A$7:$BC$56,16,FALSE),"")</f>
        <v/>
      </c>
      <c r="F43" s="16" t="str">
        <f>IFERROR(VLOOKUP($A43,Projects!$A$7:$BC$56,19,FALSE),"")</f>
        <v/>
      </c>
      <c r="G43" s="16" t="str">
        <f>IFERROR(VLOOKUP($A43,Projects!$A$7:$BC$56,37,FALSE),"")</f>
        <v/>
      </c>
      <c r="H43" s="16" t="str">
        <f>IFERROR(VLOOKUP($A43,Projects!$A$7:$BC$56,53,FALSE),"")</f>
        <v/>
      </c>
      <c r="I43" s="16" t="str">
        <f>IFERROR(VLOOKUP($A43,Projects!$A$7:$BC$56,3,FALSE),"")</f>
        <v/>
      </c>
      <c r="J43" s="16" t="str">
        <f>IFERROR(VLOOKUP($A43,Projects!$A$7:$BC$56,4,FALSE),"")</f>
        <v/>
      </c>
      <c r="K43" s="16" t="str">
        <f>IFERROR(VLOOKUP($A43,Projects!$A$7:$BC$56,11,FALSE),"")</f>
        <v/>
      </c>
    </row>
    <row r="44" spans="1:11">
      <c r="A44" s="13" t="s">
        <v>66</v>
      </c>
      <c r="B44" s="16" t="str">
        <f>IF(K44&lt;&gt;"",K44&amp;COUNTIF($K$2:$K44,$K44),"")</f>
        <v/>
      </c>
      <c r="E44" s="16" t="str">
        <f>IFERROR(VLOOKUP($A44,Projects!$A$7:$BC$56,16,FALSE),"")</f>
        <v/>
      </c>
      <c r="F44" s="16" t="str">
        <f>IFERROR(VLOOKUP($A44,Projects!$A$7:$BC$56,19,FALSE),"")</f>
        <v/>
      </c>
      <c r="G44" s="16" t="str">
        <f>IFERROR(VLOOKUP($A44,Projects!$A$7:$BC$56,37,FALSE),"")</f>
        <v/>
      </c>
      <c r="H44" s="16" t="str">
        <f>IFERROR(VLOOKUP($A44,Projects!$A$7:$BC$56,53,FALSE),"")</f>
        <v/>
      </c>
      <c r="I44" s="16" t="str">
        <f>IFERROR(VLOOKUP($A44,Projects!$A$7:$BC$56,3,FALSE),"")</f>
        <v/>
      </c>
      <c r="J44" s="16" t="str">
        <f>IFERROR(VLOOKUP($A44,Projects!$A$7:$BC$56,4,FALSE),"")</f>
        <v/>
      </c>
      <c r="K44" s="16" t="str">
        <f>IFERROR(VLOOKUP($A44,Projects!$A$7:$BC$56,11,FALSE),"")</f>
        <v/>
      </c>
    </row>
    <row r="45" spans="1:11">
      <c r="A45" s="13" t="s">
        <v>67</v>
      </c>
      <c r="B45" s="16" t="str">
        <f>IF(K45&lt;&gt;"",K45&amp;COUNTIF($K$2:$K45,$K45),"")</f>
        <v/>
      </c>
      <c r="E45" s="16" t="str">
        <f>IFERROR(VLOOKUP($A45,Projects!$A$7:$BC$56,16,FALSE),"")</f>
        <v/>
      </c>
      <c r="F45" s="16" t="str">
        <f>IFERROR(VLOOKUP($A45,Projects!$A$7:$BC$56,19,FALSE),"")</f>
        <v/>
      </c>
      <c r="G45" s="16" t="str">
        <f>IFERROR(VLOOKUP($A45,Projects!$A$7:$BC$56,37,FALSE),"")</f>
        <v/>
      </c>
      <c r="H45" s="16" t="str">
        <f>IFERROR(VLOOKUP($A45,Projects!$A$7:$BC$56,53,FALSE),"")</f>
        <v/>
      </c>
      <c r="I45" s="16" t="str">
        <f>IFERROR(VLOOKUP($A45,Projects!$A$7:$BC$56,3,FALSE),"")</f>
        <v/>
      </c>
      <c r="J45" s="16" t="str">
        <f>IFERROR(VLOOKUP($A45,Projects!$A$7:$BC$56,4,FALSE),"")</f>
        <v/>
      </c>
      <c r="K45" s="16" t="str">
        <f>IFERROR(VLOOKUP($A45,Projects!$A$7:$BC$56,11,FALSE),"")</f>
        <v/>
      </c>
    </row>
    <row r="46" spans="1:11">
      <c r="A46" s="13" t="s">
        <v>68</v>
      </c>
      <c r="B46" s="16" t="str">
        <f>IF(K46&lt;&gt;"",K46&amp;COUNTIF($K$2:$K46,$K46),"")</f>
        <v/>
      </c>
      <c r="E46" s="16" t="str">
        <f>IFERROR(VLOOKUP($A46,Projects!$A$7:$BC$56,16,FALSE),"")</f>
        <v/>
      </c>
      <c r="F46" s="16" t="str">
        <f>IFERROR(VLOOKUP($A46,Projects!$A$7:$BC$56,19,FALSE),"")</f>
        <v/>
      </c>
      <c r="G46" s="16" t="str">
        <f>IFERROR(VLOOKUP($A46,Projects!$A$7:$BC$56,37,FALSE),"")</f>
        <v/>
      </c>
      <c r="H46" s="16" t="str">
        <f>IFERROR(VLOOKUP($A46,Projects!$A$7:$BC$56,53,FALSE),"")</f>
        <v/>
      </c>
      <c r="I46" s="16" t="str">
        <f>IFERROR(VLOOKUP($A46,Projects!$A$7:$BC$56,3,FALSE),"")</f>
        <v/>
      </c>
      <c r="J46" s="16" t="str">
        <f>IFERROR(VLOOKUP($A46,Projects!$A$7:$BC$56,4,FALSE),"")</f>
        <v/>
      </c>
      <c r="K46" s="16" t="str">
        <f>IFERROR(VLOOKUP($A46,Projects!$A$7:$BC$56,11,FALSE),"")</f>
        <v/>
      </c>
    </row>
    <row r="47" spans="1:11">
      <c r="A47" s="13" t="s">
        <v>69</v>
      </c>
      <c r="B47" s="16" t="str">
        <f>IF(K47&lt;&gt;"",K47&amp;COUNTIF($K$2:$K47,$K47),"")</f>
        <v/>
      </c>
      <c r="E47" s="16" t="str">
        <f>IFERROR(VLOOKUP($A47,Projects!$A$7:$BC$56,16,FALSE),"")</f>
        <v/>
      </c>
      <c r="F47" s="16" t="str">
        <f>IFERROR(VLOOKUP($A47,Projects!$A$7:$BC$56,19,FALSE),"")</f>
        <v/>
      </c>
      <c r="G47" s="16" t="str">
        <f>IFERROR(VLOOKUP($A47,Projects!$A$7:$BC$56,37,FALSE),"")</f>
        <v/>
      </c>
      <c r="H47" s="16" t="str">
        <f>IFERROR(VLOOKUP($A47,Projects!$A$7:$BC$56,53,FALSE),"")</f>
        <v/>
      </c>
      <c r="I47" s="16" t="str">
        <f>IFERROR(VLOOKUP($A47,Projects!$A$7:$BC$56,3,FALSE),"")</f>
        <v/>
      </c>
      <c r="J47" s="16" t="str">
        <f>IFERROR(VLOOKUP($A47,Projects!$A$7:$BC$56,4,FALSE),"")</f>
        <v/>
      </c>
      <c r="K47" s="16" t="str">
        <f>IFERROR(VLOOKUP($A47,Projects!$A$7:$BC$56,11,FALSE),"")</f>
        <v/>
      </c>
    </row>
    <row r="48" spans="1:11">
      <c r="A48" s="13" t="s">
        <v>70</v>
      </c>
      <c r="B48" s="16" t="str">
        <f>IF(K48&lt;&gt;"",K48&amp;COUNTIF($K$2:$K48,$K48),"")</f>
        <v/>
      </c>
      <c r="E48" s="16" t="str">
        <f>IFERROR(VLOOKUP($A48,Projects!$A$7:$BC$56,16,FALSE),"")</f>
        <v/>
      </c>
      <c r="F48" s="16" t="str">
        <f>IFERROR(VLOOKUP($A48,Projects!$A$7:$BC$56,19,FALSE),"")</f>
        <v/>
      </c>
      <c r="G48" s="16" t="str">
        <f>IFERROR(VLOOKUP($A48,Projects!$A$7:$BC$56,37,FALSE),"")</f>
        <v/>
      </c>
      <c r="H48" s="16" t="str">
        <f>IFERROR(VLOOKUP($A48,Projects!$A$7:$BC$56,53,FALSE),"")</f>
        <v/>
      </c>
      <c r="I48" s="16" t="str">
        <f>IFERROR(VLOOKUP($A48,Projects!$A$7:$BC$56,3,FALSE),"")</f>
        <v/>
      </c>
      <c r="J48" s="16" t="str">
        <f>IFERROR(VLOOKUP($A48,Projects!$A$7:$BC$56,4,FALSE),"")</f>
        <v/>
      </c>
      <c r="K48" s="16" t="str">
        <f>IFERROR(VLOOKUP($A48,Projects!$A$7:$BC$56,11,FALSE),"")</f>
        <v/>
      </c>
    </row>
    <row r="49" spans="1:11">
      <c r="A49" s="13" t="s">
        <v>71</v>
      </c>
      <c r="B49" s="16" t="str">
        <f>IF(K49&lt;&gt;"",K49&amp;COUNTIF($K$2:$K49,$K49),"")</f>
        <v/>
      </c>
      <c r="E49" s="16" t="str">
        <f>IFERROR(VLOOKUP($A49,Projects!$A$7:$BC$56,16,FALSE),"")</f>
        <v/>
      </c>
      <c r="F49" s="16" t="str">
        <f>IFERROR(VLOOKUP($A49,Projects!$A$7:$BC$56,19,FALSE),"")</f>
        <v/>
      </c>
      <c r="G49" s="16" t="str">
        <f>IFERROR(VLOOKUP($A49,Projects!$A$7:$BC$56,37,FALSE),"")</f>
        <v/>
      </c>
      <c r="H49" s="16" t="str">
        <f>IFERROR(VLOOKUP($A49,Projects!$A$7:$BC$56,53,FALSE),"")</f>
        <v/>
      </c>
      <c r="I49" s="16" t="str">
        <f>IFERROR(VLOOKUP($A49,Projects!$A$7:$BC$56,3,FALSE),"")</f>
        <v/>
      </c>
      <c r="J49" s="16" t="str">
        <f>IFERROR(VLOOKUP($A49,Projects!$A$7:$BC$56,4,FALSE),"")</f>
        <v/>
      </c>
      <c r="K49" s="16" t="str">
        <f>IFERROR(VLOOKUP($A49,Projects!$A$7:$BC$56,11,FALSE),"")</f>
        <v/>
      </c>
    </row>
    <row r="50" spans="1:11">
      <c r="A50" s="13" t="s">
        <v>72</v>
      </c>
      <c r="B50" s="16" t="str">
        <f>IF(K50&lt;&gt;"",K50&amp;COUNTIF($K$2:$K50,$K50),"")</f>
        <v/>
      </c>
      <c r="E50" s="16" t="str">
        <f>IFERROR(VLOOKUP($A50,Projects!$A$7:$BC$56,16,FALSE),"")</f>
        <v/>
      </c>
      <c r="F50" s="16" t="str">
        <f>IFERROR(VLOOKUP($A50,Projects!$A$7:$BC$56,19,FALSE),"")</f>
        <v/>
      </c>
      <c r="G50" s="16" t="str">
        <f>IFERROR(VLOOKUP($A50,Projects!$A$7:$BC$56,37,FALSE),"")</f>
        <v/>
      </c>
      <c r="H50" s="16" t="str">
        <f>IFERROR(VLOOKUP($A50,Projects!$A$7:$BC$56,53,FALSE),"")</f>
        <v/>
      </c>
      <c r="I50" s="16" t="str">
        <f>IFERROR(VLOOKUP($A50,Projects!$A$7:$BC$56,3,FALSE),"")</f>
        <v/>
      </c>
      <c r="J50" s="16" t="str">
        <f>IFERROR(VLOOKUP($A50,Projects!$A$7:$BC$56,4,FALSE),"")</f>
        <v/>
      </c>
      <c r="K50" s="16" t="str">
        <f>IFERROR(VLOOKUP($A50,Projects!$A$7:$BC$56,11,FALSE),"")</f>
        <v/>
      </c>
    </row>
    <row r="51" spans="1:11">
      <c r="A51" s="13" t="s">
        <v>73</v>
      </c>
      <c r="B51" s="16" t="str">
        <f>IF(K51&lt;&gt;"",K51&amp;COUNTIF($K$2:$K51,$K51),"")</f>
        <v/>
      </c>
      <c r="E51" s="16" t="str">
        <f>IFERROR(VLOOKUP($A51,Projects!$A$7:$BC$56,16,FALSE),"")</f>
        <v/>
      </c>
      <c r="F51" s="16" t="str">
        <f>IFERROR(VLOOKUP($A51,Projects!$A$7:$BC$56,19,FALSE),"")</f>
        <v/>
      </c>
      <c r="G51" s="16" t="str">
        <f>IFERROR(VLOOKUP($A51,Projects!$A$7:$BC$56,37,FALSE),"")</f>
        <v/>
      </c>
      <c r="H51" s="16" t="str">
        <f>IFERROR(VLOOKUP($A51,Projects!$A$7:$BC$56,53,FALSE),"")</f>
        <v/>
      </c>
      <c r="I51" s="16" t="str">
        <f>IFERROR(VLOOKUP($A51,Projects!$A$7:$BC$56,3,FALSE),"")</f>
        <v/>
      </c>
      <c r="J51" s="16" t="str">
        <f>IFERROR(VLOOKUP($A51,Projects!$A$7:$BC$56,4,FALSE),"")</f>
        <v/>
      </c>
      <c r="K51" s="16" t="str">
        <f>IFERROR(VLOOKUP($A51,Projects!$A$7:$BC$56,11,FALSE),"")</f>
        <v/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U203"/>
  <sheetViews>
    <sheetView topLeftCell="A31" workbookViewId="0">
      <selection activeCell="K53" sqref="K53"/>
    </sheetView>
  </sheetViews>
  <sheetFormatPr defaultRowHeight="14.5"/>
  <cols>
    <col min="1" max="1" width="6.36328125" customWidth="1"/>
    <col min="2" max="2" width="19.36328125" customWidth="1"/>
    <col min="3" max="3" width="30.81640625" customWidth="1"/>
    <col min="4" max="5" width="8.6328125" style="21" customWidth="1"/>
    <col min="6" max="6" width="18.7265625" style="21" bestFit="1" customWidth="1"/>
    <col min="7" max="7" width="5.7265625" bestFit="1" customWidth="1"/>
    <col min="8" max="8" width="8" customWidth="1"/>
    <col min="9" max="11" width="8" style="21" customWidth="1"/>
    <col min="13" max="13" width="7.26953125" customWidth="1"/>
    <col min="14" max="16" width="7.26953125" style="21" customWidth="1"/>
    <col min="18" max="18" width="8.36328125" customWidth="1"/>
    <col min="19" max="21" width="8.36328125" style="21" customWidth="1"/>
  </cols>
  <sheetData>
    <row r="1" spans="1:21">
      <c r="A1" s="40">
        <f>IF(SELECTOR=IND_2,5,4)</f>
        <v>5</v>
      </c>
    </row>
    <row r="2" spans="1:21">
      <c r="C2" s="24">
        <v>8</v>
      </c>
      <c r="D2" s="24">
        <v>7</v>
      </c>
      <c r="E2" s="24">
        <v>6</v>
      </c>
      <c r="F2" s="24">
        <f>$A$1</f>
        <v>5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5" thickBot="1">
      <c r="B3" s="14" t="str">
        <f>INVEST_1</f>
        <v>Verplicht</v>
      </c>
      <c r="C3" s="14" t="s">
        <v>95</v>
      </c>
      <c r="D3" s="22" t="s">
        <v>96</v>
      </c>
      <c r="E3" s="22" t="s">
        <v>97</v>
      </c>
      <c r="F3" s="22" t="str">
        <f>Report!$K$5</f>
        <v>Investeringswaarde</v>
      </c>
      <c r="G3" s="14" t="s">
        <v>87</v>
      </c>
      <c r="H3" s="14"/>
      <c r="I3" s="22"/>
      <c r="J3" s="22"/>
      <c r="K3" s="22"/>
      <c r="L3" s="14"/>
      <c r="M3" s="14"/>
      <c r="N3" s="22"/>
      <c r="O3" s="22"/>
      <c r="P3" s="22"/>
      <c r="Q3" s="14"/>
      <c r="R3" s="14"/>
      <c r="S3" s="22"/>
      <c r="T3" s="22"/>
      <c r="U3" s="22"/>
    </row>
    <row r="4" spans="1:21">
      <c r="A4">
        <v>1</v>
      </c>
      <c r="B4" s="13" t="str">
        <f t="shared" ref="B4:B35" si="0">INVEST_1&amp;$A4</f>
        <v>Verplicht1</v>
      </c>
      <c r="C4" s="13" t="str">
        <f>IFERROR(VLOOKUP($B4,Datasheet!$B:$J,9,FALSE),"")</f>
        <v xml:space="preserve">2FA op PC's </v>
      </c>
      <c r="D4" s="23">
        <f ca="1">IFERROR(VLOOKUP($B4,Datasheet!$B:$I,D$2,FALSE),0)</f>
        <v>1.8000000000000005</v>
      </c>
      <c r="E4" s="23">
        <f ca="1">IFERROR(VLOOKUP($B4,Datasheet!$B:$I,E$2,FALSE),0)</f>
        <v>3.9999999999999996</v>
      </c>
      <c r="F4" s="23">
        <f>IFERROR(VLOOKUP($B4,Datasheet!$B:$I,F$2,FALSE),0)</f>
        <v>200000</v>
      </c>
      <c r="G4" s="46"/>
    </row>
    <row r="5" spans="1:21">
      <c r="A5">
        <v>2</v>
      </c>
      <c r="B5" s="13" t="str">
        <f t="shared" si="0"/>
        <v>Verplicht2</v>
      </c>
      <c r="C5" s="13" t="str">
        <f>IFERROR(VLOOKUP($B5,Datasheet!$B:$J,9,FALSE),"")</f>
        <v>2FA op webmail</v>
      </c>
      <c r="D5" s="23">
        <f ca="1">IFERROR(VLOOKUP($B5,Datasheet!$B:$I,D$2,FALSE),0)</f>
        <v>3</v>
      </c>
      <c r="E5" s="23">
        <f ca="1">IFERROR(VLOOKUP($B5,Datasheet!$B:$I,E$2,FALSE),0)</f>
        <v>3.9999999999999996</v>
      </c>
      <c r="F5" s="23">
        <f>IFERROR(VLOOKUP($B5,Datasheet!$B:$I,F$2,FALSE),0)</f>
        <v>50000</v>
      </c>
      <c r="G5" s="46"/>
    </row>
    <row r="6" spans="1:21">
      <c r="A6">
        <v>3</v>
      </c>
      <c r="B6" s="13" t="str">
        <f t="shared" si="0"/>
        <v>Verplicht3</v>
      </c>
      <c r="C6" s="13" t="str">
        <f>IFERROR(VLOOKUP($B6,Datasheet!$B:$J,9,FALSE),"")</f>
        <v/>
      </c>
      <c r="D6" s="23">
        <f>IFERROR(VLOOKUP($B6,Datasheet!$B:$I,D$2,FALSE),0)</f>
        <v>0</v>
      </c>
      <c r="E6" s="23">
        <f>IFERROR(VLOOKUP($B6,Datasheet!$B:$I,E$2,FALSE),0)</f>
        <v>0</v>
      </c>
      <c r="F6" s="23">
        <f>IFERROR(VLOOKUP($B6,Datasheet!$B:$I,F$2,FALSE),0)</f>
        <v>0</v>
      </c>
      <c r="G6" s="46"/>
    </row>
    <row r="7" spans="1:21">
      <c r="A7">
        <v>4</v>
      </c>
      <c r="B7" s="13" t="str">
        <f t="shared" si="0"/>
        <v>Verplicht4</v>
      </c>
      <c r="C7" s="13" t="str">
        <f>IFERROR(VLOOKUP($B7,Datasheet!$B:$J,9,FALSE),"")</f>
        <v/>
      </c>
      <c r="D7" s="23">
        <f>IFERROR(VLOOKUP($B7,Datasheet!$B:$I,D$2,FALSE),0)</f>
        <v>0</v>
      </c>
      <c r="E7" s="23">
        <f>IFERROR(VLOOKUP($B7,Datasheet!$B:$I,E$2,FALSE),0)</f>
        <v>0</v>
      </c>
      <c r="F7" s="23">
        <f>IFERROR(VLOOKUP($B7,Datasheet!$B:$I,F$2,FALSE),0)</f>
        <v>0</v>
      </c>
      <c r="G7" s="46"/>
    </row>
    <row r="8" spans="1:21">
      <c r="A8">
        <v>5</v>
      </c>
      <c r="B8" s="13" t="str">
        <f t="shared" si="0"/>
        <v>Verplicht5</v>
      </c>
      <c r="C8" s="13" t="str">
        <f>IFERROR(VLOOKUP($B8,Datasheet!$B:$J,9,FALSE),"")</f>
        <v/>
      </c>
      <c r="D8" s="23">
        <f>IFERROR(VLOOKUP($B8,Datasheet!$B:$I,D$2,FALSE),0)</f>
        <v>0</v>
      </c>
      <c r="E8" s="23">
        <f>IFERROR(VLOOKUP($B8,Datasheet!$B:$I,E$2,FALSE),0)</f>
        <v>0</v>
      </c>
      <c r="F8" s="23">
        <f>IFERROR(VLOOKUP($B8,Datasheet!$B:$I,F$2,FALSE),0)</f>
        <v>0</v>
      </c>
      <c r="G8" s="46"/>
    </row>
    <row r="9" spans="1:21">
      <c r="A9">
        <v>6</v>
      </c>
      <c r="B9" s="13" t="str">
        <f t="shared" si="0"/>
        <v>Verplicht6</v>
      </c>
      <c r="C9" s="13" t="str">
        <f>IFERROR(VLOOKUP($B9,Datasheet!$B:$J,9,FALSE),"")</f>
        <v/>
      </c>
      <c r="D9" s="23">
        <f>IFERROR(VLOOKUP($B9,Datasheet!$B:$I,D$2,FALSE),0)</f>
        <v>0</v>
      </c>
      <c r="E9" s="23">
        <f>IFERROR(VLOOKUP($B9,Datasheet!$B:$I,E$2,FALSE),0)</f>
        <v>0</v>
      </c>
      <c r="F9" s="23">
        <f>IFERROR(VLOOKUP($B9,Datasheet!$B:$I,F$2,FALSE),0)</f>
        <v>0</v>
      </c>
      <c r="G9" s="46"/>
    </row>
    <row r="10" spans="1:21">
      <c r="A10">
        <v>7</v>
      </c>
      <c r="B10" s="13" t="str">
        <f t="shared" si="0"/>
        <v>Verplicht7</v>
      </c>
      <c r="C10" s="13" t="str">
        <f>IFERROR(VLOOKUP($B10,Datasheet!$B:$J,9,FALSE),"")</f>
        <v/>
      </c>
      <c r="D10" s="23">
        <f>IFERROR(VLOOKUP($B10,Datasheet!$B:$I,D$2,FALSE),0)</f>
        <v>0</v>
      </c>
      <c r="E10" s="23">
        <f>IFERROR(VLOOKUP($B10,Datasheet!$B:$I,E$2,FALSE),0)</f>
        <v>0</v>
      </c>
      <c r="F10" s="23">
        <f>IFERROR(VLOOKUP($B10,Datasheet!$B:$I,F$2,FALSE),0)</f>
        <v>0</v>
      </c>
      <c r="G10" s="46"/>
    </row>
    <row r="11" spans="1:21">
      <c r="A11">
        <v>8</v>
      </c>
      <c r="B11" s="13" t="str">
        <f t="shared" si="0"/>
        <v>Verplicht8</v>
      </c>
      <c r="C11" s="13" t="str">
        <f>IFERROR(VLOOKUP($B11,Datasheet!$B:$J,9,FALSE),"")</f>
        <v/>
      </c>
      <c r="D11" s="23">
        <f>IFERROR(VLOOKUP($B11,Datasheet!$B:$I,D$2,FALSE),0)</f>
        <v>0</v>
      </c>
      <c r="E11" s="23">
        <f>IFERROR(VLOOKUP($B11,Datasheet!$B:$I,E$2,FALSE),0)</f>
        <v>0</v>
      </c>
      <c r="F11" s="23">
        <f>IFERROR(VLOOKUP($B11,Datasheet!$B:$I,F$2,FALSE),0)</f>
        <v>0</v>
      </c>
      <c r="G11" s="46"/>
    </row>
    <row r="12" spans="1:21">
      <c r="A12">
        <v>9</v>
      </c>
      <c r="B12" s="13" t="str">
        <f t="shared" si="0"/>
        <v>Verplicht9</v>
      </c>
      <c r="C12" s="13" t="str">
        <f>IFERROR(VLOOKUP($B12,Datasheet!$B:$J,9,FALSE),"")</f>
        <v/>
      </c>
      <c r="D12" s="23">
        <f>IFERROR(VLOOKUP($B12,Datasheet!$B:$I,D$2,FALSE),0)</f>
        <v>0</v>
      </c>
      <c r="E12" s="23">
        <f>IFERROR(VLOOKUP($B12,Datasheet!$B:$I,E$2,FALSE),0)</f>
        <v>0</v>
      </c>
      <c r="F12" s="23">
        <f>IFERROR(VLOOKUP($B12,Datasheet!$B:$I,F$2,FALSE),0)</f>
        <v>0</v>
      </c>
      <c r="G12" s="46"/>
    </row>
    <row r="13" spans="1:21">
      <c r="A13">
        <v>10</v>
      </c>
      <c r="B13" s="13" t="str">
        <f t="shared" si="0"/>
        <v>Verplicht10</v>
      </c>
      <c r="C13" s="13" t="str">
        <f>IFERROR(VLOOKUP($B13,Datasheet!$B:$J,9,FALSE),"")</f>
        <v/>
      </c>
      <c r="D13" s="23">
        <f>IFERROR(VLOOKUP($B13,Datasheet!$B:$I,D$2,FALSE),0)</f>
        <v>0</v>
      </c>
      <c r="E13" s="23">
        <f>IFERROR(VLOOKUP($B13,Datasheet!$B:$I,E$2,FALSE),0)</f>
        <v>0</v>
      </c>
      <c r="F13" s="23">
        <f>IFERROR(VLOOKUP($B13,Datasheet!$B:$I,F$2,FALSE),0)</f>
        <v>0</v>
      </c>
      <c r="G13" s="46"/>
    </row>
    <row r="14" spans="1:21">
      <c r="A14">
        <v>11</v>
      </c>
      <c r="B14" s="13" t="str">
        <f t="shared" si="0"/>
        <v>Verplicht11</v>
      </c>
      <c r="C14" s="13" t="str">
        <f>IFERROR(VLOOKUP($B14,Datasheet!$B:$J,9,FALSE),"")</f>
        <v/>
      </c>
      <c r="D14" s="23">
        <f>IFERROR(VLOOKUP($B14,Datasheet!$B:$I,D$2,FALSE),0)</f>
        <v>0</v>
      </c>
      <c r="E14" s="23">
        <f>IFERROR(VLOOKUP($B14,Datasheet!$B:$I,E$2,FALSE),0)</f>
        <v>0</v>
      </c>
      <c r="F14" s="23">
        <f>IFERROR(VLOOKUP($B14,Datasheet!$B:$I,F$2,FALSE),0)</f>
        <v>0</v>
      </c>
      <c r="G14" s="46"/>
    </row>
    <row r="15" spans="1:21">
      <c r="A15">
        <v>12</v>
      </c>
      <c r="B15" s="13" t="str">
        <f t="shared" si="0"/>
        <v>Verplicht12</v>
      </c>
      <c r="C15" s="13" t="str">
        <f>IFERROR(VLOOKUP($B15,Datasheet!$B:$J,9,FALSE),"")</f>
        <v/>
      </c>
      <c r="D15" s="23">
        <f>IFERROR(VLOOKUP($B15,Datasheet!$B:$I,D$2,FALSE),0)</f>
        <v>0</v>
      </c>
      <c r="E15" s="23">
        <f>IFERROR(VLOOKUP($B15,Datasheet!$B:$I,E$2,FALSE),0)</f>
        <v>0</v>
      </c>
      <c r="F15" s="23">
        <f>IFERROR(VLOOKUP($B15,Datasheet!$B:$I,F$2,FALSE),0)</f>
        <v>0</v>
      </c>
      <c r="G15" s="46"/>
    </row>
    <row r="16" spans="1:21">
      <c r="A16">
        <v>13</v>
      </c>
      <c r="B16" s="13" t="str">
        <f t="shared" si="0"/>
        <v>Verplicht13</v>
      </c>
      <c r="C16" s="13" t="str">
        <f>IFERROR(VLOOKUP($B16,Datasheet!$B:$J,9,FALSE),"")</f>
        <v/>
      </c>
      <c r="D16" s="23">
        <f>IFERROR(VLOOKUP($B16,Datasheet!$B:$I,D$2,FALSE),0)</f>
        <v>0</v>
      </c>
      <c r="E16" s="23">
        <f>IFERROR(VLOOKUP($B16,Datasheet!$B:$I,E$2,FALSE),0)</f>
        <v>0</v>
      </c>
      <c r="F16" s="23">
        <f>IFERROR(VLOOKUP($B16,Datasheet!$B:$I,F$2,FALSE),0)</f>
        <v>0</v>
      </c>
      <c r="G16" s="46"/>
    </row>
    <row r="17" spans="1:7">
      <c r="A17">
        <v>14</v>
      </c>
      <c r="B17" s="13" t="str">
        <f t="shared" si="0"/>
        <v>Verplicht14</v>
      </c>
      <c r="C17" s="13" t="str">
        <f>IFERROR(VLOOKUP($B17,Datasheet!$B:$J,9,FALSE),"")</f>
        <v/>
      </c>
      <c r="D17" s="23">
        <f>IFERROR(VLOOKUP($B17,Datasheet!$B:$I,D$2,FALSE),0)</f>
        <v>0</v>
      </c>
      <c r="E17" s="23">
        <f>IFERROR(VLOOKUP($B17,Datasheet!$B:$I,E$2,FALSE),0)</f>
        <v>0</v>
      </c>
      <c r="F17" s="23">
        <f>IFERROR(VLOOKUP($B17,Datasheet!$B:$I,F$2,FALSE),0)</f>
        <v>0</v>
      </c>
      <c r="G17" s="46"/>
    </row>
    <row r="18" spans="1:7">
      <c r="A18">
        <v>15</v>
      </c>
      <c r="B18" s="13" t="str">
        <f t="shared" si="0"/>
        <v>Verplicht15</v>
      </c>
      <c r="C18" s="13" t="str">
        <f>IFERROR(VLOOKUP($B18,Datasheet!$B:$J,9,FALSE),"")</f>
        <v/>
      </c>
      <c r="D18" s="23">
        <f>IFERROR(VLOOKUP($B18,Datasheet!$B:$I,D$2,FALSE),0)</f>
        <v>0</v>
      </c>
      <c r="E18" s="23">
        <f>IFERROR(VLOOKUP($B18,Datasheet!$B:$I,E$2,FALSE),0)</f>
        <v>0</v>
      </c>
      <c r="F18" s="23">
        <f>IFERROR(VLOOKUP($B18,Datasheet!$B:$I,F$2,FALSE),0)</f>
        <v>0</v>
      </c>
      <c r="G18" s="46"/>
    </row>
    <row r="19" spans="1:7">
      <c r="A19">
        <v>16</v>
      </c>
      <c r="B19" s="13" t="str">
        <f t="shared" si="0"/>
        <v>Verplicht16</v>
      </c>
      <c r="C19" s="13" t="str">
        <f>IFERROR(VLOOKUP($B19,Datasheet!$B:$J,9,FALSE),"")</f>
        <v/>
      </c>
      <c r="D19" s="23">
        <f>IFERROR(VLOOKUP($B19,Datasheet!$B:$I,D$2,FALSE),0)</f>
        <v>0</v>
      </c>
      <c r="E19" s="23">
        <f>IFERROR(VLOOKUP($B19,Datasheet!$B:$I,E$2,FALSE),0)</f>
        <v>0</v>
      </c>
      <c r="F19" s="23">
        <f>IFERROR(VLOOKUP($B19,Datasheet!$B:$I,F$2,FALSE),0)</f>
        <v>0</v>
      </c>
      <c r="G19" s="46"/>
    </row>
    <row r="20" spans="1:7">
      <c r="A20">
        <v>17</v>
      </c>
      <c r="B20" s="13" t="str">
        <f t="shared" si="0"/>
        <v>Verplicht17</v>
      </c>
      <c r="C20" s="13" t="str">
        <f>IFERROR(VLOOKUP($B20,Datasheet!$B:$J,9,FALSE),"")</f>
        <v/>
      </c>
      <c r="D20" s="23">
        <f>IFERROR(VLOOKUP($B20,Datasheet!$B:$I,D$2,FALSE),0)</f>
        <v>0</v>
      </c>
      <c r="E20" s="23">
        <f>IFERROR(VLOOKUP($B20,Datasheet!$B:$I,E$2,FALSE),0)</f>
        <v>0</v>
      </c>
      <c r="F20" s="23">
        <f>IFERROR(VLOOKUP($B20,Datasheet!$B:$I,F$2,FALSE),0)</f>
        <v>0</v>
      </c>
      <c r="G20" s="46"/>
    </row>
    <row r="21" spans="1:7">
      <c r="A21">
        <v>18</v>
      </c>
      <c r="B21" s="13" t="str">
        <f t="shared" si="0"/>
        <v>Verplicht18</v>
      </c>
      <c r="C21" s="13" t="str">
        <f>IFERROR(VLOOKUP($B21,Datasheet!$B:$J,9,FALSE),"")</f>
        <v/>
      </c>
      <c r="D21" s="23">
        <f>IFERROR(VLOOKUP($B21,Datasheet!$B:$I,D$2,FALSE),0)</f>
        <v>0</v>
      </c>
      <c r="E21" s="23">
        <f>IFERROR(VLOOKUP($B21,Datasheet!$B:$I,E$2,FALSE),0)</f>
        <v>0</v>
      </c>
      <c r="F21" s="23">
        <f>IFERROR(VLOOKUP($B21,Datasheet!$B:$I,F$2,FALSE),0)</f>
        <v>0</v>
      </c>
      <c r="G21" s="46"/>
    </row>
    <row r="22" spans="1:7">
      <c r="A22">
        <v>19</v>
      </c>
      <c r="B22" s="13" t="str">
        <f t="shared" si="0"/>
        <v>Verplicht19</v>
      </c>
      <c r="C22" s="13" t="str">
        <f>IFERROR(VLOOKUP($B22,Datasheet!$B:$J,9,FALSE),"")</f>
        <v/>
      </c>
      <c r="D22" s="23">
        <f>IFERROR(VLOOKUP($B22,Datasheet!$B:$I,D$2,FALSE),0)</f>
        <v>0</v>
      </c>
      <c r="E22" s="23">
        <f>IFERROR(VLOOKUP($B22,Datasheet!$B:$I,E$2,FALSE),0)</f>
        <v>0</v>
      </c>
      <c r="F22" s="23">
        <f>IFERROR(VLOOKUP($B22,Datasheet!$B:$I,F$2,FALSE),0)</f>
        <v>0</v>
      </c>
      <c r="G22" s="46"/>
    </row>
    <row r="23" spans="1:7">
      <c r="A23">
        <v>20</v>
      </c>
      <c r="B23" s="13" t="str">
        <f t="shared" si="0"/>
        <v>Verplicht20</v>
      </c>
      <c r="C23" s="13" t="str">
        <f>IFERROR(VLOOKUP($B23,Datasheet!$B:$J,9,FALSE),"")</f>
        <v/>
      </c>
      <c r="D23" s="23">
        <f>IFERROR(VLOOKUP($B23,Datasheet!$B:$I,D$2,FALSE),0)</f>
        <v>0</v>
      </c>
      <c r="E23" s="23">
        <f>IFERROR(VLOOKUP($B23,Datasheet!$B:$I,E$2,FALSE),0)</f>
        <v>0</v>
      </c>
      <c r="F23" s="23">
        <f>IFERROR(VLOOKUP($B23,Datasheet!$B:$I,F$2,FALSE),0)</f>
        <v>0</v>
      </c>
      <c r="G23" s="46"/>
    </row>
    <row r="24" spans="1:7">
      <c r="A24">
        <v>21</v>
      </c>
      <c r="B24" s="13" t="str">
        <f t="shared" si="0"/>
        <v>Verplicht21</v>
      </c>
      <c r="C24" s="13" t="str">
        <f>IFERROR(VLOOKUP($B24,Datasheet!$B:$J,9,FALSE),"")</f>
        <v/>
      </c>
      <c r="D24" s="23">
        <f>IFERROR(VLOOKUP($B24,Datasheet!$B:$I,D$2,FALSE),0)</f>
        <v>0</v>
      </c>
      <c r="E24" s="23">
        <f>IFERROR(VLOOKUP($B24,Datasheet!$B:$I,E$2,FALSE),0)</f>
        <v>0</v>
      </c>
      <c r="F24" s="23">
        <f>IFERROR(VLOOKUP($B24,Datasheet!$B:$I,F$2,FALSE),0)</f>
        <v>0</v>
      </c>
      <c r="G24" s="46"/>
    </row>
    <row r="25" spans="1:7">
      <c r="A25">
        <v>22</v>
      </c>
      <c r="B25" s="13" t="str">
        <f t="shared" si="0"/>
        <v>Verplicht22</v>
      </c>
      <c r="C25" s="13" t="str">
        <f>IFERROR(VLOOKUP($B25,Datasheet!$B:$J,9,FALSE),"")</f>
        <v/>
      </c>
      <c r="D25" s="23">
        <f>IFERROR(VLOOKUP($B25,Datasheet!$B:$I,D$2,FALSE),0)</f>
        <v>0</v>
      </c>
      <c r="E25" s="23">
        <f>IFERROR(VLOOKUP($B25,Datasheet!$B:$I,E$2,FALSE),0)</f>
        <v>0</v>
      </c>
      <c r="F25" s="23">
        <f>IFERROR(VLOOKUP($B25,Datasheet!$B:$I,F$2,FALSE),0)</f>
        <v>0</v>
      </c>
      <c r="G25" s="46"/>
    </row>
    <row r="26" spans="1:7">
      <c r="A26">
        <v>23</v>
      </c>
      <c r="B26" s="13" t="str">
        <f t="shared" si="0"/>
        <v>Verplicht23</v>
      </c>
      <c r="C26" s="13" t="str">
        <f>IFERROR(VLOOKUP($B26,Datasheet!$B:$J,9,FALSE),"")</f>
        <v/>
      </c>
      <c r="D26" s="23">
        <f>IFERROR(VLOOKUP($B26,Datasheet!$B:$I,D$2,FALSE),0)</f>
        <v>0</v>
      </c>
      <c r="E26" s="23">
        <f>IFERROR(VLOOKUP($B26,Datasheet!$B:$I,E$2,FALSE),0)</f>
        <v>0</v>
      </c>
      <c r="F26" s="23">
        <f>IFERROR(VLOOKUP($B26,Datasheet!$B:$I,F$2,FALSE),0)</f>
        <v>0</v>
      </c>
      <c r="G26" s="46"/>
    </row>
    <row r="27" spans="1:7">
      <c r="A27">
        <v>24</v>
      </c>
      <c r="B27" s="13" t="str">
        <f t="shared" si="0"/>
        <v>Verplicht24</v>
      </c>
      <c r="C27" s="13" t="str">
        <f>IFERROR(VLOOKUP($B27,Datasheet!$B:$J,9,FALSE),"")</f>
        <v/>
      </c>
      <c r="D27" s="23">
        <f>IFERROR(VLOOKUP($B27,Datasheet!$B:$I,D$2,FALSE),0)</f>
        <v>0</v>
      </c>
      <c r="E27" s="23">
        <f>IFERROR(VLOOKUP($B27,Datasheet!$B:$I,E$2,FALSE),0)</f>
        <v>0</v>
      </c>
      <c r="F27" s="23">
        <f>IFERROR(VLOOKUP($B27,Datasheet!$B:$I,F$2,FALSE),0)</f>
        <v>0</v>
      </c>
      <c r="G27" s="46"/>
    </row>
    <row r="28" spans="1:7">
      <c r="A28">
        <v>25</v>
      </c>
      <c r="B28" s="13" t="str">
        <f t="shared" si="0"/>
        <v>Verplicht25</v>
      </c>
      <c r="C28" s="13" t="str">
        <f>IFERROR(VLOOKUP($B28,Datasheet!$B:$J,9,FALSE),"")</f>
        <v/>
      </c>
      <c r="D28" s="23">
        <f>IFERROR(VLOOKUP($B28,Datasheet!$B:$I,D$2,FALSE),0)</f>
        <v>0</v>
      </c>
      <c r="E28" s="23">
        <f>IFERROR(VLOOKUP($B28,Datasheet!$B:$I,E$2,FALSE),0)</f>
        <v>0</v>
      </c>
      <c r="F28" s="23">
        <f>IFERROR(VLOOKUP($B28,Datasheet!$B:$I,F$2,FALSE),0)</f>
        <v>0</v>
      </c>
      <c r="G28" s="46"/>
    </row>
    <row r="29" spans="1:7">
      <c r="A29">
        <v>26</v>
      </c>
      <c r="B29" s="13" t="str">
        <f t="shared" si="0"/>
        <v>Verplicht26</v>
      </c>
      <c r="C29" s="13" t="str">
        <f>IFERROR(VLOOKUP($B29,Datasheet!$B:$J,9,FALSE),"")</f>
        <v/>
      </c>
      <c r="D29" s="23">
        <f>IFERROR(VLOOKUP($B29,Datasheet!$B:$I,D$2,FALSE),0)</f>
        <v>0</v>
      </c>
      <c r="E29" s="23">
        <f>IFERROR(VLOOKUP($B29,Datasheet!$B:$I,E$2,FALSE),0)</f>
        <v>0</v>
      </c>
      <c r="F29" s="23">
        <f>IFERROR(VLOOKUP($B29,Datasheet!$B:$I,F$2,FALSE),0)</f>
        <v>0</v>
      </c>
      <c r="G29" s="46"/>
    </row>
    <row r="30" spans="1:7">
      <c r="A30">
        <v>27</v>
      </c>
      <c r="B30" s="13" t="str">
        <f t="shared" si="0"/>
        <v>Verplicht27</v>
      </c>
      <c r="C30" s="13" t="str">
        <f>IFERROR(VLOOKUP($B30,Datasheet!$B:$J,9,FALSE),"")</f>
        <v/>
      </c>
      <c r="D30" s="23">
        <f>IFERROR(VLOOKUP($B30,Datasheet!$B:$I,D$2,FALSE),0)</f>
        <v>0</v>
      </c>
      <c r="E30" s="23">
        <f>IFERROR(VLOOKUP($B30,Datasheet!$B:$I,E$2,FALSE),0)</f>
        <v>0</v>
      </c>
      <c r="F30" s="23">
        <f>IFERROR(VLOOKUP($B30,Datasheet!$B:$I,F$2,FALSE),0)</f>
        <v>0</v>
      </c>
      <c r="G30" s="46"/>
    </row>
    <row r="31" spans="1:7">
      <c r="A31">
        <v>28</v>
      </c>
      <c r="B31" s="13" t="str">
        <f t="shared" si="0"/>
        <v>Verplicht28</v>
      </c>
      <c r="C31" s="13" t="str">
        <f>IFERROR(VLOOKUP($B31,Datasheet!$B:$J,9,FALSE),"")</f>
        <v/>
      </c>
      <c r="D31" s="23">
        <f>IFERROR(VLOOKUP($B31,Datasheet!$B:$I,D$2,FALSE),0)</f>
        <v>0</v>
      </c>
      <c r="E31" s="23">
        <f>IFERROR(VLOOKUP($B31,Datasheet!$B:$I,E$2,FALSE),0)</f>
        <v>0</v>
      </c>
      <c r="F31" s="23">
        <f>IFERROR(VLOOKUP($B31,Datasheet!$B:$I,F$2,FALSE),0)</f>
        <v>0</v>
      </c>
      <c r="G31" s="46"/>
    </row>
    <row r="32" spans="1:7">
      <c r="A32">
        <v>29</v>
      </c>
      <c r="B32" s="13" t="str">
        <f t="shared" si="0"/>
        <v>Verplicht29</v>
      </c>
      <c r="C32" s="13" t="str">
        <f>IFERROR(VLOOKUP($B32,Datasheet!$B:$J,9,FALSE),"")</f>
        <v/>
      </c>
      <c r="D32" s="23">
        <f>IFERROR(VLOOKUP($B32,Datasheet!$B:$I,D$2,FALSE),0)</f>
        <v>0</v>
      </c>
      <c r="E32" s="23">
        <f>IFERROR(VLOOKUP($B32,Datasheet!$B:$I,E$2,FALSE),0)</f>
        <v>0</v>
      </c>
      <c r="F32" s="23">
        <f>IFERROR(VLOOKUP($B32,Datasheet!$B:$I,F$2,FALSE),0)</f>
        <v>0</v>
      </c>
      <c r="G32" s="46"/>
    </row>
    <row r="33" spans="1:7">
      <c r="A33">
        <v>30</v>
      </c>
      <c r="B33" s="13" t="str">
        <f t="shared" si="0"/>
        <v>Verplicht30</v>
      </c>
      <c r="C33" s="13" t="str">
        <f>IFERROR(VLOOKUP($B33,Datasheet!$B:$J,9,FALSE),"")</f>
        <v/>
      </c>
      <c r="D33" s="23">
        <f>IFERROR(VLOOKUP($B33,Datasheet!$B:$I,D$2,FALSE),0)</f>
        <v>0</v>
      </c>
      <c r="E33" s="23">
        <f>IFERROR(VLOOKUP($B33,Datasheet!$B:$I,E$2,FALSE),0)</f>
        <v>0</v>
      </c>
      <c r="F33" s="23">
        <f>IFERROR(VLOOKUP($B33,Datasheet!$B:$I,F$2,FALSE),0)</f>
        <v>0</v>
      </c>
      <c r="G33" s="46"/>
    </row>
    <row r="34" spans="1:7">
      <c r="A34">
        <v>31</v>
      </c>
      <c r="B34" s="13" t="str">
        <f t="shared" si="0"/>
        <v>Verplicht31</v>
      </c>
      <c r="C34" s="13" t="str">
        <f>IFERROR(VLOOKUP($B34,Datasheet!$B:$J,9,FALSE),"")</f>
        <v/>
      </c>
      <c r="D34" s="23">
        <f>IFERROR(VLOOKUP($B34,Datasheet!$B:$I,D$2,FALSE),0)</f>
        <v>0</v>
      </c>
      <c r="E34" s="23">
        <f>IFERROR(VLOOKUP($B34,Datasheet!$B:$I,E$2,FALSE),0)</f>
        <v>0</v>
      </c>
      <c r="F34" s="23">
        <f>IFERROR(VLOOKUP($B34,Datasheet!$B:$I,F$2,FALSE),0)</f>
        <v>0</v>
      </c>
      <c r="G34" s="46"/>
    </row>
    <row r="35" spans="1:7">
      <c r="A35">
        <v>32</v>
      </c>
      <c r="B35" s="13" t="str">
        <f t="shared" si="0"/>
        <v>Verplicht32</v>
      </c>
      <c r="C35" s="13" t="str">
        <f>IFERROR(VLOOKUP($B35,Datasheet!$B:$J,9,FALSE),"")</f>
        <v/>
      </c>
      <c r="D35" s="23">
        <f>IFERROR(VLOOKUP($B35,Datasheet!$B:$I,D$2,FALSE),0)</f>
        <v>0</v>
      </c>
      <c r="E35" s="23">
        <f>IFERROR(VLOOKUP($B35,Datasheet!$B:$I,E$2,FALSE),0)</f>
        <v>0</v>
      </c>
      <c r="F35" s="23">
        <f>IFERROR(VLOOKUP($B35,Datasheet!$B:$I,F$2,FALSE),0)</f>
        <v>0</v>
      </c>
      <c r="G35" s="46"/>
    </row>
    <row r="36" spans="1:7">
      <c r="A36">
        <v>33</v>
      </c>
      <c r="B36" s="13" t="str">
        <f t="shared" ref="B36:B53" si="1">INVEST_1&amp;$A36</f>
        <v>Verplicht33</v>
      </c>
      <c r="C36" s="13" t="str">
        <f>IFERROR(VLOOKUP($B36,Datasheet!$B:$J,9,FALSE),"")</f>
        <v/>
      </c>
      <c r="D36" s="23">
        <f>IFERROR(VLOOKUP($B36,Datasheet!$B:$I,D$2,FALSE),0)</f>
        <v>0</v>
      </c>
      <c r="E36" s="23">
        <f>IFERROR(VLOOKUP($B36,Datasheet!$B:$I,E$2,FALSE),0)</f>
        <v>0</v>
      </c>
      <c r="F36" s="23">
        <f>IFERROR(VLOOKUP($B36,Datasheet!$B:$I,F$2,FALSE),0)</f>
        <v>0</v>
      </c>
      <c r="G36" s="46"/>
    </row>
    <row r="37" spans="1:7">
      <c r="A37">
        <v>34</v>
      </c>
      <c r="B37" s="13" t="str">
        <f t="shared" si="1"/>
        <v>Verplicht34</v>
      </c>
      <c r="C37" s="13" t="str">
        <f>IFERROR(VLOOKUP($B37,Datasheet!$B:$J,9,FALSE),"")</f>
        <v/>
      </c>
      <c r="D37" s="23">
        <f>IFERROR(VLOOKUP($B37,Datasheet!$B:$I,D$2,FALSE),0)</f>
        <v>0</v>
      </c>
      <c r="E37" s="23">
        <f>IFERROR(VLOOKUP($B37,Datasheet!$B:$I,E$2,FALSE),0)</f>
        <v>0</v>
      </c>
      <c r="F37" s="23">
        <f>IFERROR(VLOOKUP($B37,Datasheet!$B:$I,F$2,FALSE),0)</f>
        <v>0</v>
      </c>
      <c r="G37" s="46"/>
    </row>
    <row r="38" spans="1:7">
      <c r="A38">
        <v>35</v>
      </c>
      <c r="B38" s="13" t="str">
        <f t="shared" si="1"/>
        <v>Verplicht35</v>
      </c>
      <c r="C38" s="13" t="str">
        <f>IFERROR(VLOOKUP($B38,Datasheet!$B:$J,9,FALSE),"")</f>
        <v/>
      </c>
      <c r="D38" s="23">
        <f>IFERROR(VLOOKUP($B38,Datasheet!$B:$I,D$2,FALSE),0)</f>
        <v>0</v>
      </c>
      <c r="E38" s="23">
        <f>IFERROR(VLOOKUP($B38,Datasheet!$B:$I,E$2,FALSE),0)</f>
        <v>0</v>
      </c>
      <c r="F38" s="23">
        <f>IFERROR(VLOOKUP($B38,Datasheet!$B:$I,F$2,FALSE),0)</f>
        <v>0</v>
      </c>
      <c r="G38" s="46"/>
    </row>
    <row r="39" spans="1:7">
      <c r="A39">
        <v>36</v>
      </c>
      <c r="B39" s="13" t="str">
        <f t="shared" si="1"/>
        <v>Verplicht36</v>
      </c>
      <c r="C39" s="13" t="str">
        <f>IFERROR(VLOOKUP($B39,Datasheet!$B:$J,9,FALSE),"")</f>
        <v/>
      </c>
      <c r="D39" s="23">
        <f>IFERROR(VLOOKUP($B39,Datasheet!$B:$I,D$2,FALSE),0)</f>
        <v>0</v>
      </c>
      <c r="E39" s="23">
        <f>IFERROR(VLOOKUP($B39,Datasheet!$B:$I,E$2,FALSE),0)</f>
        <v>0</v>
      </c>
      <c r="F39" s="23">
        <f>IFERROR(VLOOKUP($B39,Datasheet!$B:$I,F$2,FALSE),0)</f>
        <v>0</v>
      </c>
      <c r="G39" s="46"/>
    </row>
    <row r="40" spans="1:7">
      <c r="A40">
        <v>37</v>
      </c>
      <c r="B40" s="13" t="str">
        <f t="shared" si="1"/>
        <v>Verplicht37</v>
      </c>
      <c r="C40" s="13" t="str">
        <f>IFERROR(VLOOKUP($B40,Datasheet!$B:$J,9,FALSE),"")</f>
        <v/>
      </c>
      <c r="D40" s="23">
        <f>IFERROR(VLOOKUP($B40,Datasheet!$B:$I,D$2,FALSE),0)</f>
        <v>0</v>
      </c>
      <c r="E40" s="23">
        <f>IFERROR(VLOOKUP($B40,Datasheet!$B:$I,E$2,FALSE),0)</f>
        <v>0</v>
      </c>
      <c r="F40" s="23">
        <f>IFERROR(VLOOKUP($B40,Datasheet!$B:$I,F$2,FALSE),0)</f>
        <v>0</v>
      </c>
      <c r="G40" s="46"/>
    </row>
    <row r="41" spans="1:7">
      <c r="A41">
        <v>38</v>
      </c>
      <c r="B41" s="13" t="str">
        <f t="shared" si="1"/>
        <v>Verplicht38</v>
      </c>
      <c r="C41" s="13" t="str">
        <f>IFERROR(VLOOKUP($B41,Datasheet!$B:$J,9,FALSE),"")</f>
        <v/>
      </c>
      <c r="D41" s="23">
        <f>IFERROR(VLOOKUP($B41,Datasheet!$B:$I,D$2,FALSE),0)</f>
        <v>0</v>
      </c>
      <c r="E41" s="23">
        <f>IFERROR(VLOOKUP($B41,Datasheet!$B:$I,E$2,FALSE),0)</f>
        <v>0</v>
      </c>
      <c r="F41" s="23">
        <f>IFERROR(VLOOKUP($B41,Datasheet!$B:$I,F$2,FALSE),0)</f>
        <v>0</v>
      </c>
      <c r="G41" s="46"/>
    </row>
    <row r="42" spans="1:7">
      <c r="A42">
        <v>39</v>
      </c>
      <c r="B42" s="13" t="str">
        <f t="shared" si="1"/>
        <v>Verplicht39</v>
      </c>
      <c r="C42" s="13" t="str">
        <f>IFERROR(VLOOKUP($B42,Datasheet!$B:$J,9,FALSE),"")</f>
        <v/>
      </c>
      <c r="D42" s="23">
        <f>IFERROR(VLOOKUP($B42,Datasheet!$B:$I,D$2,FALSE),0)</f>
        <v>0</v>
      </c>
      <c r="E42" s="23">
        <f>IFERROR(VLOOKUP($B42,Datasheet!$B:$I,E$2,FALSE),0)</f>
        <v>0</v>
      </c>
      <c r="F42" s="23">
        <f>IFERROR(VLOOKUP($B42,Datasheet!$B:$I,F$2,FALSE),0)</f>
        <v>0</v>
      </c>
      <c r="G42" s="46"/>
    </row>
    <row r="43" spans="1:7">
      <c r="A43">
        <v>40</v>
      </c>
      <c r="B43" s="13" t="str">
        <f t="shared" si="1"/>
        <v>Verplicht40</v>
      </c>
      <c r="C43" s="13" t="str">
        <f>IFERROR(VLOOKUP($B43,Datasheet!$B:$J,9,FALSE),"")</f>
        <v/>
      </c>
      <c r="D43" s="23">
        <f>IFERROR(VLOOKUP($B43,Datasheet!$B:$I,D$2,FALSE),0)</f>
        <v>0</v>
      </c>
      <c r="E43" s="23">
        <f>IFERROR(VLOOKUP($B43,Datasheet!$B:$I,E$2,FALSE),0)</f>
        <v>0</v>
      </c>
      <c r="F43" s="23">
        <f>IFERROR(VLOOKUP($B43,Datasheet!$B:$I,F$2,FALSE),0)</f>
        <v>0</v>
      </c>
      <c r="G43" s="46"/>
    </row>
    <row r="44" spans="1:7">
      <c r="A44">
        <v>41</v>
      </c>
      <c r="B44" s="13" t="str">
        <f t="shared" si="1"/>
        <v>Verplicht41</v>
      </c>
      <c r="C44" s="13" t="str">
        <f>IFERROR(VLOOKUP($B44,Datasheet!$B:$J,9,FALSE),"")</f>
        <v/>
      </c>
      <c r="D44" s="23">
        <f>IFERROR(VLOOKUP($B44,Datasheet!$B:$I,D$2,FALSE),0)</f>
        <v>0</v>
      </c>
      <c r="E44" s="23">
        <f>IFERROR(VLOOKUP($B44,Datasheet!$B:$I,E$2,FALSE),0)</f>
        <v>0</v>
      </c>
      <c r="F44" s="23">
        <f>IFERROR(VLOOKUP($B44,Datasheet!$B:$I,F$2,FALSE),0)</f>
        <v>0</v>
      </c>
      <c r="G44" s="46"/>
    </row>
    <row r="45" spans="1:7">
      <c r="A45">
        <v>42</v>
      </c>
      <c r="B45" s="13" t="str">
        <f t="shared" si="1"/>
        <v>Verplicht42</v>
      </c>
      <c r="C45" s="13" t="str">
        <f>IFERROR(VLOOKUP($B45,Datasheet!$B:$J,9,FALSE),"")</f>
        <v/>
      </c>
      <c r="D45" s="23">
        <f>IFERROR(VLOOKUP($B45,Datasheet!$B:$I,D$2,FALSE),0)</f>
        <v>0</v>
      </c>
      <c r="E45" s="23">
        <f>IFERROR(VLOOKUP($B45,Datasheet!$B:$I,E$2,FALSE),0)</f>
        <v>0</v>
      </c>
      <c r="F45" s="23">
        <f>IFERROR(VLOOKUP($B45,Datasheet!$B:$I,F$2,FALSE),0)</f>
        <v>0</v>
      </c>
      <c r="G45" s="46"/>
    </row>
    <row r="46" spans="1:7">
      <c r="A46">
        <v>43</v>
      </c>
      <c r="B46" s="13" t="str">
        <f t="shared" si="1"/>
        <v>Verplicht43</v>
      </c>
      <c r="C46" s="13" t="str">
        <f>IFERROR(VLOOKUP($B46,Datasheet!$B:$J,9,FALSE),"")</f>
        <v/>
      </c>
      <c r="D46" s="23">
        <f>IFERROR(VLOOKUP($B46,Datasheet!$B:$I,D$2,FALSE),0)</f>
        <v>0</v>
      </c>
      <c r="E46" s="23">
        <f>IFERROR(VLOOKUP($B46,Datasheet!$B:$I,E$2,FALSE),0)</f>
        <v>0</v>
      </c>
      <c r="F46" s="23">
        <f>IFERROR(VLOOKUP($B46,Datasheet!$B:$I,F$2,FALSE),0)</f>
        <v>0</v>
      </c>
      <c r="G46" s="46"/>
    </row>
    <row r="47" spans="1:7">
      <c r="A47">
        <v>44</v>
      </c>
      <c r="B47" s="13" t="str">
        <f t="shared" si="1"/>
        <v>Verplicht44</v>
      </c>
      <c r="C47" s="13" t="str">
        <f>IFERROR(VLOOKUP($B47,Datasheet!$B:$J,9,FALSE),"")</f>
        <v/>
      </c>
      <c r="D47" s="23">
        <f>IFERROR(VLOOKUP($B47,Datasheet!$B:$I,D$2,FALSE),0)</f>
        <v>0</v>
      </c>
      <c r="E47" s="23">
        <f>IFERROR(VLOOKUP($B47,Datasheet!$B:$I,E$2,FALSE),0)</f>
        <v>0</v>
      </c>
      <c r="F47" s="23">
        <f>IFERROR(VLOOKUP($B47,Datasheet!$B:$I,F$2,FALSE),0)</f>
        <v>0</v>
      </c>
      <c r="G47" s="46"/>
    </row>
    <row r="48" spans="1:7">
      <c r="A48">
        <v>45</v>
      </c>
      <c r="B48" s="13" t="str">
        <f t="shared" si="1"/>
        <v>Verplicht45</v>
      </c>
      <c r="C48" s="13" t="str">
        <f>IFERROR(VLOOKUP($B48,Datasheet!$B:$J,9,FALSE),"")</f>
        <v/>
      </c>
      <c r="D48" s="23">
        <f>IFERROR(VLOOKUP($B48,Datasheet!$B:$I,D$2,FALSE),0)</f>
        <v>0</v>
      </c>
      <c r="E48" s="23">
        <f>IFERROR(VLOOKUP($B48,Datasheet!$B:$I,E$2,FALSE),0)</f>
        <v>0</v>
      </c>
      <c r="F48" s="23">
        <f>IFERROR(VLOOKUP($B48,Datasheet!$B:$I,F$2,FALSE),0)</f>
        <v>0</v>
      </c>
      <c r="G48" s="46"/>
    </row>
    <row r="49" spans="1:7">
      <c r="A49">
        <v>46</v>
      </c>
      <c r="B49" s="13" t="str">
        <f t="shared" si="1"/>
        <v>Verplicht46</v>
      </c>
      <c r="C49" s="13" t="str">
        <f>IFERROR(VLOOKUP($B49,Datasheet!$B:$J,9,FALSE),"")</f>
        <v/>
      </c>
      <c r="D49" s="23">
        <f>IFERROR(VLOOKUP($B49,Datasheet!$B:$I,D$2,FALSE),0)</f>
        <v>0</v>
      </c>
      <c r="E49" s="23">
        <f>IFERROR(VLOOKUP($B49,Datasheet!$B:$I,E$2,FALSE),0)</f>
        <v>0</v>
      </c>
      <c r="F49" s="23">
        <f>IFERROR(VLOOKUP($B49,Datasheet!$B:$I,F$2,FALSE),0)</f>
        <v>0</v>
      </c>
      <c r="G49" s="46"/>
    </row>
    <row r="50" spans="1:7">
      <c r="A50">
        <v>47</v>
      </c>
      <c r="B50" s="13" t="str">
        <f t="shared" si="1"/>
        <v>Verplicht47</v>
      </c>
      <c r="C50" s="13" t="str">
        <f>IFERROR(VLOOKUP($B50,Datasheet!$B:$J,9,FALSE),"")</f>
        <v/>
      </c>
      <c r="D50" s="23">
        <f>IFERROR(VLOOKUP($B50,Datasheet!$B:$I,D$2,FALSE),0)</f>
        <v>0</v>
      </c>
      <c r="E50" s="23">
        <f>IFERROR(VLOOKUP($B50,Datasheet!$B:$I,E$2,FALSE),0)</f>
        <v>0</v>
      </c>
      <c r="F50" s="23">
        <f>IFERROR(VLOOKUP($B50,Datasheet!$B:$I,F$2,FALSE),0)</f>
        <v>0</v>
      </c>
      <c r="G50" s="46"/>
    </row>
    <row r="51" spans="1:7">
      <c r="A51">
        <v>48</v>
      </c>
      <c r="B51" s="13" t="str">
        <f t="shared" si="1"/>
        <v>Verplicht48</v>
      </c>
      <c r="C51" s="13" t="str">
        <f>IFERROR(VLOOKUP($B51,Datasheet!$B:$J,9,FALSE),"")</f>
        <v/>
      </c>
      <c r="D51" s="23">
        <f>IFERROR(VLOOKUP($B51,Datasheet!$B:$I,D$2,FALSE),0)</f>
        <v>0</v>
      </c>
      <c r="E51" s="23">
        <f>IFERROR(VLOOKUP($B51,Datasheet!$B:$I,E$2,FALSE),0)</f>
        <v>0</v>
      </c>
      <c r="F51" s="23">
        <f>IFERROR(VLOOKUP($B51,Datasheet!$B:$I,F$2,FALSE),0)</f>
        <v>0</v>
      </c>
      <c r="G51" s="46"/>
    </row>
    <row r="52" spans="1:7">
      <c r="A52">
        <v>49</v>
      </c>
      <c r="B52" s="13" t="str">
        <f t="shared" si="1"/>
        <v>Verplicht49</v>
      </c>
      <c r="C52" s="13" t="str">
        <f>IFERROR(VLOOKUP($B52,Datasheet!$B:$J,9,FALSE),"")</f>
        <v/>
      </c>
      <c r="D52" s="23">
        <f>IFERROR(VLOOKUP($B52,Datasheet!$B:$I,D$2,FALSE),0)</f>
        <v>0</v>
      </c>
      <c r="E52" s="23">
        <f>IFERROR(VLOOKUP($B52,Datasheet!$B:$I,E$2,FALSE),0)</f>
        <v>0</v>
      </c>
      <c r="F52" s="23">
        <f>IFERROR(VLOOKUP($B52,Datasheet!$B:$I,F$2,FALSE),0)</f>
        <v>0</v>
      </c>
      <c r="G52" s="46"/>
    </row>
    <row r="53" spans="1:7">
      <c r="A53">
        <v>50</v>
      </c>
      <c r="B53" s="13" t="str">
        <f t="shared" si="1"/>
        <v>Verplicht50</v>
      </c>
      <c r="C53" s="13" t="str">
        <f>IFERROR(VLOOKUP($B53,Datasheet!$B:$J,9,FALSE),"")</f>
        <v/>
      </c>
      <c r="D53" s="23">
        <f>IFERROR(VLOOKUP($B53,Datasheet!$B:$I,D$2,FALSE),0)</f>
        <v>0</v>
      </c>
      <c r="E53" s="23">
        <f>IFERROR(VLOOKUP($B53,Datasheet!$B:$I,E$2,FALSE),0)</f>
        <v>0</v>
      </c>
      <c r="F53" s="23">
        <f>IFERROR(VLOOKUP($B53,Datasheet!$B:$I,F$2,FALSE),0)</f>
        <v>0</v>
      </c>
      <c r="G53" s="46"/>
    </row>
    <row r="54" spans="1:7">
      <c r="B54" s="13" t="str">
        <f t="shared" ref="B54:B85" si="2">INVEST_2&amp;$A4</f>
        <v>Innovatie1</v>
      </c>
      <c r="C54" s="13" t="str">
        <f>IFERROR(VLOOKUP($B54,Datasheet!$B:$J,9,FALSE),"")</f>
        <v>VOS</v>
      </c>
      <c r="D54" s="23">
        <f ca="1">IFERROR(VLOOKUP($B54,Datasheet!$B:$I,D$2,FALSE),0)</f>
        <v>3.1999999999999993</v>
      </c>
      <c r="E54" s="23">
        <f ca="1">IFERROR(VLOOKUP($B54,Datasheet!$B:$I,E$2,FALSE),0)</f>
        <v>3.6</v>
      </c>
      <c r="F54" s="23">
        <f>IFERROR(VLOOKUP($B54,Datasheet!$B:$I,F$2,FALSE),0)</f>
        <v>500000</v>
      </c>
      <c r="G54" s="47"/>
    </row>
    <row r="55" spans="1:7">
      <c r="B55" s="13" t="str">
        <f t="shared" si="2"/>
        <v>Innovatie2</v>
      </c>
      <c r="C55" s="13" t="str">
        <f>IFERROR(VLOOKUP($B55,Datasheet!$B:$J,9,FALSE),"")</f>
        <v>Autorisaties op orde</v>
      </c>
      <c r="D55" s="23">
        <f ca="1">IFERROR(VLOOKUP($B55,Datasheet!$B:$I,D$2,FALSE),0)</f>
        <v>2.4000000000000004</v>
      </c>
      <c r="E55" s="23">
        <f ca="1">IFERROR(VLOOKUP($B55,Datasheet!$B:$I,E$2,FALSE),0)</f>
        <v>3.5</v>
      </c>
      <c r="F55" s="23">
        <f>IFERROR(VLOOKUP($B55,Datasheet!$B:$I,F$2,FALSE),0)</f>
        <v>100000</v>
      </c>
      <c r="G55" s="47"/>
    </row>
    <row r="56" spans="1:7">
      <c r="B56" s="13" t="str">
        <f t="shared" si="2"/>
        <v>Innovatie3</v>
      </c>
      <c r="C56" s="13" t="str">
        <f>IFERROR(VLOOKUP($B56,Datasheet!$B:$J,9,FALSE),"")</f>
        <v>Beeldbellen</v>
      </c>
      <c r="D56" s="23">
        <f ca="1">IFERROR(VLOOKUP($B56,Datasheet!$B:$I,D$2,FALSE),0)</f>
        <v>4.4000000000000004</v>
      </c>
      <c r="E56" s="23">
        <f ca="1">IFERROR(VLOOKUP($B56,Datasheet!$B:$I,E$2,FALSE),0)</f>
        <v>4.7</v>
      </c>
      <c r="F56" s="23">
        <f>IFERROR(VLOOKUP($B56,Datasheet!$B:$I,F$2,FALSE),0)</f>
        <v>100000</v>
      </c>
      <c r="G56" s="47"/>
    </row>
    <row r="57" spans="1:7">
      <c r="B57" s="13" t="str">
        <f t="shared" si="2"/>
        <v>Innovatie4</v>
      </c>
      <c r="C57" s="13" t="str">
        <f>IFERROR(VLOOKUP($B57,Datasheet!$B:$J,9,FALSE),"")</f>
        <v/>
      </c>
      <c r="D57" s="23">
        <f>IFERROR(VLOOKUP($B57,Datasheet!$B:$I,D$2,FALSE),0)</f>
        <v>0</v>
      </c>
      <c r="E57" s="23">
        <f>IFERROR(VLOOKUP($B57,Datasheet!$B:$I,E$2,FALSE),0)</f>
        <v>0</v>
      </c>
      <c r="F57" s="23">
        <f>IFERROR(VLOOKUP($B57,Datasheet!$B:$I,F$2,FALSE),0)</f>
        <v>0</v>
      </c>
      <c r="G57" s="47"/>
    </row>
    <row r="58" spans="1:7">
      <c r="B58" s="13" t="str">
        <f t="shared" si="2"/>
        <v>Innovatie5</v>
      </c>
      <c r="C58" s="13" t="str">
        <f>IFERROR(VLOOKUP($B58,Datasheet!$B:$J,9,FALSE),"")</f>
        <v/>
      </c>
      <c r="D58" s="23">
        <f>IFERROR(VLOOKUP($B58,Datasheet!$B:$I,D$2,FALSE),0)</f>
        <v>0</v>
      </c>
      <c r="E58" s="23">
        <f>IFERROR(VLOOKUP($B58,Datasheet!$B:$I,E$2,FALSE),0)</f>
        <v>0</v>
      </c>
      <c r="F58" s="23">
        <f>IFERROR(VLOOKUP($B58,Datasheet!$B:$I,F$2,FALSE),0)</f>
        <v>0</v>
      </c>
      <c r="G58" s="47"/>
    </row>
    <row r="59" spans="1:7">
      <c r="B59" s="13" t="str">
        <f t="shared" si="2"/>
        <v>Innovatie6</v>
      </c>
      <c r="C59" s="13" t="str">
        <f>IFERROR(VLOOKUP($B59,Datasheet!$B:$J,9,FALSE),"")</f>
        <v/>
      </c>
      <c r="D59" s="23">
        <f>IFERROR(VLOOKUP($B59,Datasheet!$B:$I,D$2,FALSE),0)</f>
        <v>0</v>
      </c>
      <c r="E59" s="23">
        <f>IFERROR(VLOOKUP($B59,Datasheet!$B:$I,E$2,FALSE),0)</f>
        <v>0</v>
      </c>
      <c r="F59" s="23">
        <f>IFERROR(VLOOKUP($B59,Datasheet!$B:$I,F$2,FALSE),0)</f>
        <v>0</v>
      </c>
      <c r="G59" s="47"/>
    </row>
    <row r="60" spans="1:7">
      <c r="B60" s="13" t="str">
        <f t="shared" si="2"/>
        <v>Innovatie7</v>
      </c>
      <c r="C60" s="13" t="str">
        <f>IFERROR(VLOOKUP($B60,Datasheet!$B:$J,9,FALSE),"")</f>
        <v/>
      </c>
      <c r="D60" s="23">
        <f>IFERROR(VLOOKUP($B60,Datasheet!$B:$I,D$2,FALSE),0)</f>
        <v>0</v>
      </c>
      <c r="E60" s="23">
        <f>IFERROR(VLOOKUP($B60,Datasheet!$B:$I,E$2,FALSE),0)</f>
        <v>0</v>
      </c>
      <c r="F60" s="23">
        <f>IFERROR(VLOOKUP($B60,Datasheet!$B:$I,F$2,FALSE),0)</f>
        <v>0</v>
      </c>
      <c r="G60" s="47"/>
    </row>
    <row r="61" spans="1:7">
      <c r="B61" s="13" t="str">
        <f t="shared" si="2"/>
        <v>Innovatie8</v>
      </c>
      <c r="C61" s="13" t="str">
        <f>IFERROR(VLOOKUP($B61,Datasheet!$B:$J,9,FALSE),"")</f>
        <v/>
      </c>
      <c r="D61" s="23">
        <f>IFERROR(VLOOKUP($B61,Datasheet!$B:$I,D$2,FALSE),0)</f>
        <v>0</v>
      </c>
      <c r="E61" s="23">
        <f>IFERROR(VLOOKUP($B61,Datasheet!$B:$I,E$2,FALSE),0)</f>
        <v>0</v>
      </c>
      <c r="F61" s="23">
        <f>IFERROR(VLOOKUP($B61,Datasheet!$B:$I,F$2,FALSE),0)</f>
        <v>0</v>
      </c>
      <c r="G61" s="47"/>
    </row>
    <row r="62" spans="1:7">
      <c r="B62" s="13" t="str">
        <f t="shared" si="2"/>
        <v>Innovatie9</v>
      </c>
      <c r="C62" s="13" t="str">
        <f>IFERROR(VLOOKUP($B62,Datasheet!$B:$J,9,FALSE),"")</f>
        <v/>
      </c>
      <c r="D62" s="23">
        <f>IFERROR(VLOOKUP($B62,Datasheet!$B:$I,D$2,FALSE),0)</f>
        <v>0</v>
      </c>
      <c r="E62" s="23">
        <f>IFERROR(VLOOKUP($B62,Datasheet!$B:$I,E$2,FALSE),0)</f>
        <v>0</v>
      </c>
      <c r="F62" s="23">
        <f>IFERROR(VLOOKUP($B62,Datasheet!$B:$I,F$2,FALSE),0)</f>
        <v>0</v>
      </c>
      <c r="G62" s="47"/>
    </row>
    <row r="63" spans="1:7">
      <c r="B63" s="13" t="str">
        <f t="shared" si="2"/>
        <v>Innovatie10</v>
      </c>
      <c r="C63" s="13" t="str">
        <f>IFERROR(VLOOKUP($B63,Datasheet!$B:$J,9,FALSE),"")</f>
        <v/>
      </c>
      <c r="D63" s="23">
        <f>IFERROR(VLOOKUP($B63,Datasheet!$B:$I,D$2,FALSE),0)</f>
        <v>0</v>
      </c>
      <c r="E63" s="23">
        <f>IFERROR(VLOOKUP($B63,Datasheet!$B:$I,E$2,FALSE),0)</f>
        <v>0</v>
      </c>
      <c r="F63" s="23">
        <f>IFERROR(VLOOKUP($B63,Datasheet!$B:$I,F$2,FALSE),0)</f>
        <v>0</v>
      </c>
      <c r="G63" s="47"/>
    </row>
    <row r="64" spans="1:7">
      <c r="B64" s="13" t="str">
        <f t="shared" si="2"/>
        <v>Innovatie11</v>
      </c>
      <c r="C64" s="13" t="str">
        <f>IFERROR(VLOOKUP($B64,Datasheet!$B:$J,9,FALSE),"")</f>
        <v/>
      </c>
      <c r="D64" s="23">
        <f>IFERROR(VLOOKUP($B64,Datasheet!$B:$I,D$2,FALSE),0)</f>
        <v>0</v>
      </c>
      <c r="E64" s="23">
        <f>IFERROR(VLOOKUP($B64,Datasheet!$B:$I,E$2,FALSE),0)</f>
        <v>0</v>
      </c>
      <c r="F64" s="23">
        <f>IFERROR(VLOOKUP($B64,Datasheet!$B:$I,F$2,FALSE),0)</f>
        <v>0</v>
      </c>
      <c r="G64" s="47"/>
    </row>
    <row r="65" spans="2:7">
      <c r="B65" s="13" t="str">
        <f t="shared" si="2"/>
        <v>Innovatie12</v>
      </c>
      <c r="C65" s="13" t="str">
        <f>IFERROR(VLOOKUP($B65,Datasheet!$B:$J,9,FALSE),"")</f>
        <v/>
      </c>
      <c r="D65" s="23">
        <f>IFERROR(VLOOKUP($B65,Datasheet!$B:$I,D$2,FALSE),0)</f>
        <v>0</v>
      </c>
      <c r="E65" s="23">
        <f>IFERROR(VLOOKUP($B65,Datasheet!$B:$I,E$2,FALSE),0)</f>
        <v>0</v>
      </c>
      <c r="F65" s="23">
        <f>IFERROR(VLOOKUP($B65,Datasheet!$B:$I,F$2,FALSE),0)</f>
        <v>0</v>
      </c>
      <c r="G65" s="47"/>
    </row>
    <row r="66" spans="2:7">
      <c r="B66" s="13" t="str">
        <f t="shared" si="2"/>
        <v>Innovatie13</v>
      </c>
      <c r="C66" s="13" t="str">
        <f>IFERROR(VLOOKUP($B66,Datasheet!$B:$J,9,FALSE),"")</f>
        <v/>
      </c>
      <c r="D66" s="23">
        <f>IFERROR(VLOOKUP($B66,Datasheet!$B:$I,D$2,FALSE),0)</f>
        <v>0</v>
      </c>
      <c r="E66" s="23">
        <f>IFERROR(VLOOKUP($B66,Datasheet!$B:$I,E$2,FALSE),0)</f>
        <v>0</v>
      </c>
      <c r="F66" s="23">
        <f>IFERROR(VLOOKUP($B66,Datasheet!$B:$I,F$2,FALSE),0)</f>
        <v>0</v>
      </c>
      <c r="G66" s="47"/>
    </row>
    <row r="67" spans="2:7">
      <c r="B67" s="13" t="str">
        <f t="shared" si="2"/>
        <v>Innovatie14</v>
      </c>
      <c r="C67" s="13" t="str">
        <f>IFERROR(VLOOKUP($B67,Datasheet!$B:$J,9,FALSE),"")</f>
        <v/>
      </c>
      <c r="D67" s="23">
        <f>IFERROR(VLOOKUP($B67,Datasheet!$B:$I,D$2,FALSE),0)</f>
        <v>0</v>
      </c>
      <c r="E67" s="23">
        <f>IFERROR(VLOOKUP($B67,Datasheet!$B:$I,E$2,FALSE),0)</f>
        <v>0</v>
      </c>
      <c r="F67" s="23">
        <f>IFERROR(VLOOKUP($B67,Datasheet!$B:$I,F$2,FALSE),0)</f>
        <v>0</v>
      </c>
      <c r="G67" s="47"/>
    </row>
    <row r="68" spans="2:7">
      <c r="B68" s="13" t="str">
        <f t="shared" si="2"/>
        <v>Innovatie15</v>
      </c>
      <c r="C68" s="13" t="str">
        <f>IFERROR(VLOOKUP($B68,Datasheet!$B:$J,9,FALSE),"")</f>
        <v/>
      </c>
      <c r="D68" s="23">
        <f>IFERROR(VLOOKUP($B68,Datasheet!$B:$I,D$2,FALSE),0)</f>
        <v>0</v>
      </c>
      <c r="E68" s="23">
        <f>IFERROR(VLOOKUP($B68,Datasheet!$B:$I,E$2,FALSE),0)</f>
        <v>0</v>
      </c>
      <c r="F68" s="23">
        <f>IFERROR(VLOOKUP($B68,Datasheet!$B:$I,F$2,FALSE),0)</f>
        <v>0</v>
      </c>
      <c r="G68" s="47"/>
    </row>
    <row r="69" spans="2:7">
      <c r="B69" s="13" t="str">
        <f t="shared" si="2"/>
        <v>Innovatie16</v>
      </c>
      <c r="C69" s="13" t="str">
        <f>IFERROR(VLOOKUP($B69,Datasheet!$B:$J,9,FALSE),"")</f>
        <v/>
      </c>
      <c r="D69" s="23">
        <f>IFERROR(VLOOKUP($B69,Datasheet!$B:$I,D$2,FALSE),0)</f>
        <v>0</v>
      </c>
      <c r="E69" s="23">
        <f>IFERROR(VLOOKUP($B69,Datasheet!$B:$I,E$2,FALSE),0)</f>
        <v>0</v>
      </c>
      <c r="F69" s="23">
        <f>IFERROR(VLOOKUP($B69,Datasheet!$B:$I,F$2,FALSE),0)</f>
        <v>0</v>
      </c>
      <c r="G69" s="47"/>
    </row>
    <row r="70" spans="2:7">
      <c r="B70" s="13" t="str">
        <f t="shared" si="2"/>
        <v>Innovatie17</v>
      </c>
      <c r="C70" s="13" t="str">
        <f>IFERROR(VLOOKUP($B70,Datasheet!$B:$J,9,FALSE),"")</f>
        <v/>
      </c>
      <c r="D70" s="23">
        <f>IFERROR(VLOOKUP($B70,Datasheet!$B:$I,D$2,FALSE),0)</f>
        <v>0</v>
      </c>
      <c r="E70" s="23">
        <f>IFERROR(VLOOKUP($B70,Datasheet!$B:$I,E$2,FALSE),0)</f>
        <v>0</v>
      </c>
      <c r="F70" s="23">
        <f>IFERROR(VLOOKUP($B70,Datasheet!$B:$I,F$2,FALSE),0)</f>
        <v>0</v>
      </c>
      <c r="G70" s="47"/>
    </row>
    <row r="71" spans="2:7">
      <c r="B71" s="13" t="str">
        <f t="shared" si="2"/>
        <v>Innovatie18</v>
      </c>
      <c r="C71" s="13" t="str">
        <f>IFERROR(VLOOKUP($B71,Datasheet!$B:$J,9,FALSE),"")</f>
        <v/>
      </c>
      <c r="D71" s="23">
        <f>IFERROR(VLOOKUP($B71,Datasheet!$B:$I,D$2,FALSE),0)</f>
        <v>0</v>
      </c>
      <c r="E71" s="23">
        <f>IFERROR(VLOOKUP($B71,Datasheet!$B:$I,E$2,FALSE),0)</f>
        <v>0</v>
      </c>
      <c r="F71" s="23">
        <f>IFERROR(VLOOKUP($B71,Datasheet!$B:$I,F$2,FALSE),0)</f>
        <v>0</v>
      </c>
      <c r="G71" s="47"/>
    </row>
    <row r="72" spans="2:7">
      <c r="B72" s="13" t="str">
        <f t="shared" si="2"/>
        <v>Innovatie19</v>
      </c>
      <c r="C72" s="13" t="str">
        <f>IFERROR(VLOOKUP($B72,Datasheet!$B:$J,9,FALSE),"")</f>
        <v/>
      </c>
      <c r="D72" s="23">
        <f>IFERROR(VLOOKUP($B72,Datasheet!$B:$I,D$2,FALSE),0)</f>
        <v>0</v>
      </c>
      <c r="E72" s="23">
        <f>IFERROR(VLOOKUP($B72,Datasheet!$B:$I,E$2,FALSE),0)</f>
        <v>0</v>
      </c>
      <c r="F72" s="23">
        <f>IFERROR(VLOOKUP($B72,Datasheet!$B:$I,F$2,FALSE),0)</f>
        <v>0</v>
      </c>
      <c r="G72" s="47"/>
    </row>
    <row r="73" spans="2:7">
      <c r="B73" s="13" t="str">
        <f t="shared" si="2"/>
        <v>Innovatie20</v>
      </c>
      <c r="C73" s="13" t="str">
        <f>IFERROR(VLOOKUP($B73,Datasheet!$B:$J,9,FALSE),"")</f>
        <v/>
      </c>
      <c r="D73" s="23">
        <f>IFERROR(VLOOKUP($B73,Datasheet!$B:$I,D$2,FALSE),0)</f>
        <v>0</v>
      </c>
      <c r="E73" s="23">
        <f>IFERROR(VLOOKUP($B73,Datasheet!$B:$I,E$2,FALSE),0)</f>
        <v>0</v>
      </c>
      <c r="F73" s="23">
        <f>IFERROR(VLOOKUP($B73,Datasheet!$B:$I,F$2,FALSE),0)</f>
        <v>0</v>
      </c>
      <c r="G73" s="47"/>
    </row>
    <row r="74" spans="2:7">
      <c r="B74" s="13" t="str">
        <f t="shared" si="2"/>
        <v>Innovatie21</v>
      </c>
      <c r="C74" s="13" t="str">
        <f>IFERROR(VLOOKUP($B74,Datasheet!$B:$J,9,FALSE),"")</f>
        <v/>
      </c>
      <c r="D74" s="23">
        <f>IFERROR(VLOOKUP($B74,Datasheet!$B:$I,D$2,FALSE),0)</f>
        <v>0</v>
      </c>
      <c r="E74" s="23">
        <f>IFERROR(VLOOKUP($B74,Datasheet!$B:$I,E$2,FALSE),0)</f>
        <v>0</v>
      </c>
      <c r="F74" s="23">
        <f>IFERROR(VLOOKUP($B74,Datasheet!$B:$I,F$2,FALSE),0)</f>
        <v>0</v>
      </c>
      <c r="G74" s="47"/>
    </row>
    <row r="75" spans="2:7">
      <c r="B75" s="13" t="str">
        <f t="shared" si="2"/>
        <v>Innovatie22</v>
      </c>
      <c r="C75" s="13" t="str">
        <f>IFERROR(VLOOKUP($B75,Datasheet!$B:$J,9,FALSE),"")</f>
        <v/>
      </c>
      <c r="D75" s="23">
        <f>IFERROR(VLOOKUP($B75,Datasheet!$B:$I,D$2,FALSE),0)</f>
        <v>0</v>
      </c>
      <c r="E75" s="23">
        <f>IFERROR(VLOOKUP($B75,Datasheet!$B:$I,E$2,FALSE),0)</f>
        <v>0</v>
      </c>
      <c r="F75" s="23">
        <f>IFERROR(VLOOKUP($B75,Datasheet!$B:$I,F$2,FALSE),0)</f>
        <v>0</v>
      </c>
      <c r="G75" s="47"/>
    </row>
    <row r="76" spans="2:7">
      <c r="B76" s="13" t="str">
        <f t="shared" si="2"/>
        <v>Innovatie23</v>
      </c>
      <c r="C76" s="13" t="str">
        <f>IFERROR(VLOOKUP($B76,Datasheet!$B:$J,9,FALSE),"")</f>
        <v/>
      </c>
      <c r="D76" s="23">
        <f>IFERROR(VLOOKUP($B76,Datasheet!$B:$I,D$2,FALSE),0)</f>
        <v>0</v>
      </c>
      <c r="E76" s="23">
        <f>IFERROR(VLOOKUP($B76,Datasheet!$B:$I,E$2,FALSE),0)</f>
        <v>0</v>
      </c>
      <c r="F76" s="23">
        <f>IFERROR(VLOOKUP($B76,Datasheet!$B:$I,F$2,FALSE),0)</f>
        <v>0</v>
      </c>
      <c r="G76" s="47"/>
    </row>
    <row r="77" spans="2:7">
      <c r="B77" s="13" t="str">
        <f t="shared" si="2"/>
        <v>Innovatie24</v>
      </c>
      <c r="C77" s="13" t="str">
        <f>IFERROR(VLOOKUP($B77,Datasheet!$B:$J,9,FALSE),"")</f>
        <v/>
      </c>
      <c r="D77" s="23">
        <f>IFERROR(VLOOKUP($B77,Datasheet!$B:$I,D$2,FALSE),0)</f>
        <v>0</v>
      </c>
      <c r="E77" s="23">
        <f>IFERROR(VLOOKUP($B77,Datasheet!$B:$I,E$2,FALSE),0)</f>
        <v>0</v>
      </c>
      <c r="F77" s="23">
        <f>IFERROR(VLOOKUP($B77,Datasheet!$B:$I,F$2,FALSE),0)</f>
        <v>0</v>
      </c>
      <c r="G77" s="47"/>
    </row>
    <row r="78" spans="2:7">
      <c r="B78" s="13" t="str">
        <f t="shared" si="2"/>
        <v>Innovatie25</v>
      </c>
      <c r="C78" s="13" t="str">
        <f>IFERROR(VLOOKUP($B78,Datasheet!$B:$J,9,FALSE),"")</f>
        <v/>
      </c>
      <c r="D78" s="23">
        <f>IFERROR(VLOOKUP($B78,Datasheet!$B:$I,D$2,FALSE),0)</f>
        <v>0</v>
      </c>
      <c r="E78" s="23">
        <f>IFERROR(VLOOKUP($B78,Datasheet!$B:$I,E$2,FALSE),0)</f>
        <v>0</v>
      </c>
      <c r="F78" s="23">
        <f>IFERROR(VLOOKUP($B78,Datasheet!$B:$I,F$2,FALSE),0)</f>
        <v>0</v>
      </c>
      <c r="G78" s="47"/>
    </row>
    <row r="79" spans="2:7">
      <c r="B79" s="13" t="str">
        <f t="shared" si="2"/>
        <v>Innovatie26</v>
      </c>
      <c r="C79" s="13" t="str">
        <f>IFERROR(VLOOKUP($B79,Datasheet!$B:$J,9,FALSE),"")</f>
        <v/>
      </c>
      <c r="D79" s="23">
        <f>IFERROR(VLOOKUP($B79,Datasheet!$B:$I,D$2,FALSE),0)</f>
        <v>0</v>
      </c>
      <c r="E79" s="23">
        <f>IFERROR(VLOOKUP($B79,Datasheet!$B:$I,E$2,FALSE),0)</f>
        <v>0</v>
      </c>
      <c r="F79" s="23">
        <f>IFERROR(VLOOKUP($B79,Datasheet!$B:$I,F$2,FALSE),0)</f>
        <v>0</v>
      </c>
      <c r="G79" s="47"/>
    </row>
    <row r="80" spans="2:7">
      <c r="B80" s="13" t="str">
        <f t="shared" si="2"/>
        <v>Innovatie27</v>
      </c>
      <c r="C80" s="13" t="str">
        <f>IFERROR(VLOOKUP($B80,Datasheet!$B:$J,9,FALSE),"")</f>
        <v/>
      </c>
      <c r="D80" s="23">
        <f>IFERROR(VLOOKUP($B80,Datasheet!$B:$I,D$2,FALSE),0)</f>
        <v>0</v>
      </c>
      <c r="E80" s="23">
        <f>IFERROR(VLOOKUP($B80,Datasheet!$B:$I,E$2,FALSE),0)</f>
        <v>0</v>
      </c>
      <c r="F80" s="23">
        <f>IFERROR(VLOOKUP($B80,Datasheet!$B:$I,F$2,FALSE),0)</f>
        <v>0</v>
      </c>
      <c r="G80" s="47"/>
    </row>
    <row r="81" spans="2:7">
      <c r="B81" s="13" t="str">
        <f t="shared" si="2"/>
        <v>Innovatie28</v>
      </c>
      <c r="C81" s="13" t="str">
        <f>IFERROR(VLOOKUP($B81,Datasheet!$B:$J,9,FALSE),"")</f>
        <v/>
      </c>
      <c r="D81" s="23">
        <f>IFERROR(VLOOKUP($B81,Datasheet!$B:$I,D$2,FALSE),0)</f>
        <v>0</v>
      </c>
      <c r="E81" s="23">
        <f>IFERROR(VLOOKUP($B81,Datasheet!$B:$I,E$2,FALSE),0)</f>
        <v>0</v>
      </c>
      <c r="F81" s="23">
        <f>IFERROR(VLOOKUP($B81,Datasheet!$B:$I,F$2,FALSE),0)</f>
        <v>0</v>
      </c>
      <c r="G81" s="47"/>
    </row>
    <row r="82" spans="2:7">
      <c r="B82" s="13" t="str">
        <f t="shared" si="2"/>
        <v>Innovatie29</v>
      </c>
      <c r="C82" s="13" t="str">
        <f>IFERROR(VLOOKUP($B82,Datasheet!$B:$J,9,FALSE),"")</f>
        <v/>
      </c>
      <c r="D82" s="23">
        <f>IFERROR(VLOOKUP($B82,Datasheet!$B:$I,D$2,FALSE),0)</f>
        <v>0</v>
      </c>
      <c r="E82" s="23">
        <f>IFERROR(VLOOKUP($B82,Datasheet!$B:$I,E$2,FALSE),0)</f>
        <v>0</v>
      </c>
      <c r="F82" s="23">
        <f>IFERROR(VLOOKUP($B82,Datasheet!$B:$I,F$2,FALSE),0)</f>
        <v>0</v>
      </c>
      <c r="G82" s="47"/>
    </row>
    <row r="83" spans="2:7">
      <c r="B83" s="13" t="str">
        <f t="shared" si="2"/>
        <v>Innovatie30</v>
      </c>
      <c r="C83" s="13" t="str">
        <f>IFERROR(VLOOKUP($B83,Datasheet!$B:$J,9,FALSE),"")</f>
        <v/>
      </c>
      <c r="D83" s="23">
        <f>IFERROR(VLOOKUP($B83,Datasheet!$B:$I,D$2,FALSE),0)</f>
        <v>0</v>
      </c>
      <c r="E83" s="23">
        <f>IFERROR(VLOOKUP($B83,Datasheet!$B:$I,E$2,FALSE),0)</f>
        <v>0</v>
      </c>
      <c r="F83" s="23">
        <f>IFERROR(VLOOKUP($B83,Datasheet!$B:$I,F$2,FALSE),0)</f>
        <v>0</v>
      </c>
      <c r="G83" s="47"/>
    </row>
    <row r="84" spans="2:7">
      <c r="B84" s="13" t="str">
        <f t="shared" si="2"/>
        <v>Innovatie31</v>
      </c>
      <c r="C84" s="13" t="str">
        <f>IFERROR(VLOOKUP($B84,Datasheet!$B:$J,9,FALSE),"")</f>
        <v/>
      </c>
      <c r="D84" s="23">
        <f>IFERROR(VLOOKUP($B84,Datasheet!$B:$I,D$2,FALSE),0)</f>
        <v>0</v>
      </c>
      <c r="E84" s="23">
        <f>IFERROR(VLOOKUP($B84,Datasheet!$B:$I,E$2,FALSE),0)</f>
        <v>0</v>
      </c>
      <c r="F84" s="23">
        <f>IFERROR(VLOOKUP($B84,Datasheet!$B:$I,F$2,FALSE),0)</f>
        <v>0</v>
      </c>
      <c r="G84" s="47"/>
    </row>
    <row r="85" spans="2:7">
      <c r="B85" s="13" t="str">
        <f t="shared" si="2"/>
        <v>Innovatie32</v>
      </c>
      <c r="C85" s="13" t="str">
        <f>IFERROR(VLOOKUP($B85,Datasheet!$B:$J,9,FALSE),"")</f>
        <v/>
      </c>
      <c r="D85" s="23">
        <f>IFERROR(VLOOKUP($B85,Datasheet!$B:$I,D$2,FALSE),0)</f>
        <v>0</v>
      </c>
      <c r="E85" s="23">
        <f>IFERROR(VLOOKUP($B85,Datasheet!$B:$I,E$2,FALSE),0)</f>
        <v>0</v>
      </c>
      <c r="F85" s="23">
        <f>IFERROR(VLOOKUP($B85,Datasheet!$B:$I,F$2,FALSE),0)</f>
        <v>0</v>
      </c>
      <c r="G85" s="47"/>
    </row>
    <row r="86" spans="2:7">
      <c r="B86" s="13" t="str">
        <f t="shared" ref="B86:B103" si="3">INVEST_2&amp;$A36</f>
        <v>Innovatie33</v>
      </c>
      <c r="C86" s="13" t="str">
        <f>IFERROR(VLOOKUP($B86,Datasheet!$B:$J,9,FALSE),"")</f>
        <v/>
      </c>
      <c r="D86" s="23">
        <f>IFERROR(VLOOKUP($B86,Datasheet!$B:$I,D$2,FALSE),0)</f>
        <v>0</v>
      </c>
      <c r="E86" s="23">
        <f>IFERROR(VLOOKUP($B86,Datasheet!$B:$I,E$2,FALSE),0)</f>
        <v>0</v>
      </c>
      <c r="F86" s="23">
        <f>IFERROR(VLOOKUP($B86,Datasheet!$B:$I,F$2,FALSE),0)</f>
        <v>0</v>
      </c>
      <c r="G86" s="47"/>
    </row>
    <row r="87" spans="2:7">
      <c r="B87" s="13" t="str">
        <f t="shared" si="3"/>
        <v>Innovatie34</v>
      </c>
      <c r="C87" s="13" t="str">
        <f>IFERROR(VLOOKUP($B87,Datasheet!$B:$J,9,FALSE),"")</f>
        <v/>
      </c>
      <c r="D87" s="23">
        <f>IFERROR(VLOOKUP($B87,Datasheet!$B:$I,D$2,FALSE),0)</f>
        <v>0</v>
      </c>
      <c r="E87" s="23">
        <f>IFERROR(VLOOKUP($B87,Datasheet!$B:$I,E$2,FALSE),0)</f>
        <v>0</v>
      </c>
      <c r="F87" s="23">
        <f>IFERROR(VLOOKUP($B87,Datasheet!$B:$I,F$2,FALSE),0)</f>
        <v>0</v>
      </c>
      <c r="G87" s="47"/>
    </row>
    <row r="88" spans="2:7">
      <c r="B88" s="13" t="str">
        <f t="shared" si="3"/>
        <v>Innovatie35</v>
      </c>
      <c r="C88" s="13" t="str">
        <f>IFERROR(VLOOKUP($B88,Datasheet!$B:$J,9,FALSE),"")</f>
        <v/>
      </c>
      <c r="D88" s="23">
        <f>IFERROR(VLOOKUP($B88,Datasheet!$B:$I,D$2,FALSE),0)</f>
        <v>0</v>
      </c>
      <c r="E88" s="23">
        <f>IFERROR(VLOOKUP($B88,Datasheet!$B:$I,E$2,FALSE),0)</f>
        <v>0</v>
      </c>
      <c r="F88" s="23">
        <f>IFERROR(VLOOKUP($B88,Datasheet!$B:$I,F$2,FALSE),0)</f>
        <v>0</v>
      </c>
      <c r="G88" s="47"/>
    </row>
    <row r="89" spans="2:7">
      <c r="B89" s="13" t="str">
        <f t="shared" si="3"/>
        <v>Innovatie36</v>
      </c>
      <c r="C89" s="13" t="str">
        <f>IFERROR(VLOOKUP($B89,Datasheet!$B:$J,9,FALSE),"")</f>
        <v/>
      </c>
      <c r="D89" s="23">
        <f>IFERROR(VLOOKUP($B89,Datasheet!$B:$I,D$2,FALSE),0)</f>
        <v>0</v>
      </c>
      <c r="E89" s="23">
        <f>IFERROR(VLOOKUP($B89,Datasheet!$B:$I,E$2,FALSE),0)</f>
        <v>0</v>
      </c>
      <c r="F89" s="23">
        <f>IFERROR(VLOOKUP($B89,Datasheet!$B:$I,F$2,FALSE),0)</f>
        <v>0</v>
      </c>
      <c r="G89" s="47"/>
    </row>
    <row r="90" spans="2:7">
      <c r="B90" s="13" t="str">
        <f t="shared" si="3"/>
        <v>Innovatie37</v>
      </c>
      <c r="C90" s="13" t="str">
        <f>IFERROR(VLOOKUP($B90,Datasheet!$B:$J,9,FALSE),"")</f>
        <v/>
      </c>
      <c r="D90" s="23">
        <f>IFERROR(VLOOKUP($B90,Datasheet!$B:$I,D$2,FALSE),0)</f>
        <v>0</v>
      </c>
      <c r="E90" s="23">
        <f>IFERROR(VLOOKUP($B90,Datasheet!$B:$I,E$2,FALSE),0)</f>
        <v>0</v>
      </c>
      <c r="F90" s="23">
        <f>IFERROR(VLOOKUP($B90,Datasheet!$B:$I,F$2,FALSE),0)</f>
        <v>0</v>
      </c>
      <c r="G90" s="47"/>
    </row>
    <row r="91" spans="2:7">
      <c r="B91" s="13" t="str">
        <f t="shared" si="3"/>
        <v>Innovatie38</v>
      </c>
      <c r="C91" s="13" t="str">
        <f>IFERROR(VLOOKUP($B91,Datasheet!$B:$J,9,FALSE),"")</f>
        <v/>
      </c>
      <c r="D91" s="23">
        <f>IFERROR(VLOOKUP($B91,Datasheet!$B:$I,D$2,FALSE),0)</f>
        <v>0</v>
      </c>
      <c r="E91" s="23">
        <f>IFERROR(VLOOKUP($B91,Datasheet!$B:$I,E$2,FALSE),0)</f>
        <v>0</v>
      </c>
      <c r="F91" s="23">
        <f>IFERROR(VLOOKUP($B91,Datasheet!$B:$I,F$2,FALSE),0)</f>
        <v>0</v>
      </c>
      <c r="G91" s="47"/>
    </row>
    <row r="92" spans="2:7">
      <c r="B92" s="13" t="str">
        <f t="shared" si="3"/>
        <v>Innovatie39</v>
      </c>
      <c r="C92" s="13" t="str">
        <f>IFERROR(VLOOKUP($B92,Datasheet!$B:$J,9,FALSE),"")</f>
        <v/>
      </c>
      <c r="D92" s="23">
        <f>IFERROR(VLOOKUP($B92,Datasheet!$B:$I,D$2,FALSE),0)</f>
        <v>0</v>
      </c>
      <c r="E92" s="23">
        <f>IFERROR(VLOOKUP($B92,Datasheet!$B:$I,E$2,FALSE),0)</f>
        <v>0</v>
      </c>
      <c r="F92" s="23">
        <f>IFERROR(VLOOKUP($B92,Datasheet!$B:$I,F$2,FALSE),0)</f>
        <v>0</v>
      </c>
      <c r="G92" s="47"/>
    </row>
    <row r="93" spans="2:7">
      <c r="B93" s="13" t="str">
        <f t="shared" si="3"/>
        <v>Innovatie40</v>
      </c>
      <c r="C93" s="13" t="str">
        <f>IFERROR(VLOOKUP($B93,Datasheet!$B:$J,9,FALSE),"")</f>
        <v/>
      </c>
      <c r="D93" s="23">
        <f>IFERROR(VLOOKUP($B93,Datasheet!$B:$I,D$2,FALSE),0)</f>
        <v>0</v>
      </c>
      <c r="E93" s="23">
        <f>IFERROR(VLOOKUP($B93,Datasheet!$B:$I,E$2,FALSE),0)</f>
        <v>0</v>
      </c>
      <c r="F93" s="23">
        <f>IFERROR(VLOOKUP($B93,Datasheet!$B:$I,F$2,FALSE),0)</f>
        <v>0</v>
      </c>
      <c r="G93" s="47"/>
    </row>
    <row r="94" spans="2:7">
      <c r="B94" s="13" t="str">
        <f t="shared" si="3"/>
        <v>Innovatie41</v>
      </c>
      <c r="C94" s="13" t="str">
        <f>IFERROR(VLOOKUP($B94,Datasheet!$B:$J,9,FALSE),"")</f>
        <v/>
      </c>
      <c r="D94" s="23">
        <f>IFERROR(VLOOKUP($B94,Datasheet!$B:$I,D$2,FALSE),0)</f>
        <v>0</v>
      </c>
      <c r="E94" s="23">
        <f>IFERROR(VLOOKUP($B94,Datasheet!$B:$I,E$2,FALSE),0)</f>
        <v>0</v>
      </c>
      <c r="F94" s="23">
        <f>IFERROR(VLOOKUP($B94,Datasheet!$B:$I,F$2,FALSE),0)</f>
        <v>0</v>
      </c>
      <c r="G94" s="47"/>
    </row>
    <row r="95" spans="2:7">
      <c r="B95" s="13" t="str">
        <f t="shared" si="3"/>
        <v>Innovatie42</v>
      </c>
      <c r="C95" s="13" t="str">
        <f>IFERROR(VLOOKUP($B95,Datasheet!$B:$J,9,FALSE),"")</f>
        <v/>
      </c>
      <c r="D95" s="23">
        <f>IFERROR(VLOOKUP($B95,Datasheet!$B:$I,D$2,FALSE),0)</f>
        <v>0</v>
      </c>
      <c r="E95" s="23">
        <f>IFERROR(VLOOKUP($B95,Datasheet!$B:$I,E$2,FALSE),0)</f>
        <v>0</v>
      </c>
      <c r="F95" s="23">
        <f>IFERROR(VLOOKUP($B95,Datasheet!$B:$I,F$2,FALSE),0)</f>
        <v>0</v>
      </c>
      <c r="G95" s="47"/>
    </row>
    <row r="96" spans="2:7">
      <c r="B96" s="13" t="str">
        <f t="shared" si="3"/>
        <v>Innovatie43</v>
      </c>
      <c r="C96" s="13" t="str">
        <f>IFERROR(VLOOKUP($B96,Datasheet!$B:$J,9,FALSE),"")</f>
        <v/>
      </c>
      <c r="D96" s="23">
        <f>IFERROR(VLOOKUP($B96,Datasheet!$B:$I,D$2,FALSE),0)</f>
        <v>0</v>
      </c>
      <c r="E96" s="23">
        <f>IFERROR(VLOOKUP($B96,Datasheet!$B:$I,E$2,FALSE),0)</f>
        <v>0</v>
      </c>
      <c r="F96" s="23">
        <f>IFERROR(VLOOKUP($B96,Datasheet!$B:$I,F$2,FALSE),0)</f>
        <v>0</v>
      </c>
      <c r="G96" s="47"/>
    </row>
    <row r="97" spans="2:7">
      <c r="B97" s="13" t="str">
        <f t="shared" si="3"/>
        <v>Innovatie44</v>
      </c>
      <c r="C97" s="13" t="str">
        <f>IFERROR(VLOOKUP($B97,Datasheet!$B:$J,9,FALSE),"")</f>
        <v/>
      </c>
      <c r="D97" s="23">
        <f>IFERROR(VLOOKUP($B97,Datasheet!$B:$I,D$2,FALSE),0)</f>
        <v>0</v>
      </c>
      <c r="E97" s="23">
        <f>IFERROR(VLOOKUP($B97,Datasheet!$B:$I,E$2,FALSE),0)</f>
        <v>0</v>
      </c>
      <c r="F97" s="23">
        <f>IFERROR(VLOOKUP($B97,Datasheet!$B:$I,F$2,FALSE),0)</f>
        <v>0</v>
      </c>
      <c r="G97" s="47"/>
    </row>
    <row r="98" spans="2:7">
      <c r="B98" s="13" t="str">
        <f t="shared" si="3"/>
        <v>Innovatie45</v>
      </c>
      <c r="C98" s="13" t="str">
        <f>IFERROR(VLOOKUP($B98,Datasheet!$B:$J,9,FALSE),"")</f>
        <v/>
      </c>
      <c r="D98" s="23">
        <f>IFERROR(VLOOKUP($B98,Datasheet!$B:$I,D$2,FALSE),0)</f>
        <v>0</v>
      </c>
      <c r="E98" s="23">
        <f>IFERROR(VLOOKUP($B98,Datasheet!$B:$I,E$2,FALSE),0)</f>
        <v>0</v>
      </c>
      <c r="F98" s="23">
        <f>IFERROR(VLOOKUP($B98,Datasheet!$B:$I,F$2,FALSE),0)</f>
        <v>0</v>
      </c>
      <c r="G98" s="47"/>
    </row>
    <row r="99" spans="2:7">
      <c r="B99" s="13" t="str">
        <f t="shared" si="3"/>
        <v>Innovatie46</v>
      </c>
      <c r="C99" s="13" t="str">
        <f>IFERROR(VLOOKUP($B99,Datasheet!$B:$J,9,FALSE),"")</f>
        <v/>
      </c>
      <c r="D99" s="23">
        <f>IFERROR(VLOOKUP($B99,Datasheet!$B:$I,D$2,FALSE),0)</f>
        <v>0</v>
      </c>
      <c r="E99" s="23">
        <f>IFERROR(VLOOKUP($B99,Datasheet!$B:$I,E$2,FALSE),0)</f>
        <v>0</v>
      </c>
      <c r="F99" s="23">
        <f>IFERROR(VLOOKUP($B99,Datasheet!$B:$I,F$2,FALSE),0)</f>
        <v>0</v>
      </c>
      <c r="G99" s="47"/>
    </row>
    <row r="100" spans="2:7">
      <c r="B100" s="13" t="str">
        <f t="shared" si="3"/>
        <v>Innovatie47</v>
      </c>
      <c r="C100" s="13" t="str">
        <f>IFERROR(VLOOKUP($B100,Datasheet!$B:$J,9,FALSE),"")</f>
        <v/>
      </c>
      <c r="D100" s="23">
        <f>IFERROR(VLOOKUP($B100,Datasheet!$B:$I,D$2,FALSE),0)</f>
        <v>0</v>
      </c>
      <c r="E100" s="23">
        <f>IFERROR(VLOOKUP($B100,Datasheet!$B:$I,E$2,FALSE),0)</f>
        <v>0</v>
      </c>
      <c r="F100" s="23">
        <f>IFERROR(VLOOKUP($B100,Datasheet!$B:$I,F$2,FALSE),0)</f>
        <v>0</v>
      </c>
      <c r="G100" s="47"/>
    </row>
    <row r="101" spans="2:7">
      <c r="B101" s="13" t="str">
        <f t="shared" si="3"/>
        <v>Innovatie48</v>
      </c>
      <c r="C101" s="13" t="str">
        <f>IFERROR(VLOOKUP($B101,Datasheet!$B:$J,9,FALSE),"")</f>
        <v/>
      </c>
      <c r="D101" s="23">
        <f>IFERROR(VLOOKUP($B101,Datasheet!$B:$I,D$2,FALSE),0)</f>
        <v>0</v>
      </c>
      <c r="E101" s="23">
        <f>IFERROR(VLOOKUP($B101,Datasheet!$B:$I,E$2,FALSE),0)</f>
        <v>0</v>
      </c>
      <c r="F101" s="23">
        <f>IFERROR(VLOOKUP($B101,Datasheet!$B:$I,F$2,FALSE),0)</f>
        <v>0</v>
      </c>
      <c r="G101" s="47"/>
    </row>
    <row r="102" spans="2:7">
      <c r="B102" s="13" t="str">
        <f t="shared" si="3"/>
        <v>Innovatie49</v>
      </c>
      <c r="C102" s="13" t="str">
        <f>IFERROR(VLOOKUP($B102,Datasheet!$B:$J,9,FALSE),"")</f>
        <v/>
      </c>
      <c r="D102" s="23">
        <f>IFERROR(VLOOKUP($B102,Datasheet!$B:$I,D$2,FALSE),0)</f>
        <v>0</v>
      </c>
      <c r="E102" s="23">
        <f>IFERROR(VLOOKUP($B102,Datasheet!$B:$I,E$2,FALSE),0)</f>
        <v>0</v>
      </c>
      <c r="F102" s="23">
        <f>IFERROR(VLOOKUP($B102,Datasheet!$B:$I,F$2,FALSE),0)</f>
        <v>0</v>
      </c>
      <c r="G102" s="47"/>
    </row>
    <row r="103" spans="2:7">
      <c r="B103" s="13" t="str">
        <f t="shared" si="3"/>
        <v>Innovatie50</v>
      </c>
      <c r="C103" s="13" t="str">
        <f>IFERROR(VLOOKUP($B103,Datasheet!$B:$J,9,FALSE),"")</f>
        <v/>
      </c>
      <c r="D103" s="23">
        <f>IFERROR(VLOOKUP($B103,Datasheet!$B:$I,D$2,FALSE),0)</f>
        <v>0</v>
      </c>
      <c r="E103" s="23">
        <f>IFERROR(VLOOKUP($B103,Datasheet!$B:$I,E$2,FALSE),0)</f>
        <v>0</v>
      </c>
      <c r="F103" s="23">
        <f>IFERROR(VLOOKUP($B103,Datasheet!$B:$I,F$2,FALSE),0)</f>
        <v>0</v>
      </c>
      <c r="G103" s="47"/>
    </row>
    <row r="104" spans="2:7">
      <c r="B104" s="13" t="str">
        <f t="shared" ref="B104:B135" si="4">INVEST_3&amp;$A4</f>
        <v>Productiviteit1</v>
      </c>
      <c r="C104" s="13" t="str">
        <f>IFERROR(VLOOKUP($B104,Datasheet!$B:$J,9,FALSE),"")</f>
        <v xml:space="preserve">Medicijnkarren </v>
      </c>
      <c r="D104" s="23">
        <f ca="1">IFERROR(VLOOKUP($B104,Datasheet!$B:$I,D$2,FALSE),0)</f>
        <v>1.8000000000000003</v>
      </c>
      <c r="E104" s="23">
        <f ca="1">IFERROR(VLOOKUP($B104,Datasheet!$B:$I,E$2,FALSE),0)</f>
        <v>2.9999999999999996</v>
      </c>
      <c r="F104" s="23">
        <f>IFERROR(VLOOKUP($B104,Datasheet!$B:$I,F$2,FALSE),0)</f>
        <v>200000</v>
      </c>
      <c r="G104" s="45"/>
    </row>
    <row r="105" spans="2:7">
      <c r="B105" s="13" t="str">
        <f t="shared" si="4"/>
        <v>Productiviteit2</v>
      </c>
      <c r="C105" s="13" t="str">
        <f>IFERROR(VLOOKUP($B105,Datasheet!$B:$J,9,FALSE),"")</f>
        <v>iShopper in AFAS</v>
      </c>
      <c r="D105" s="23">
        <f ca="1">IFERROR(VLOOKUP($B105,Datasheet!$B:$I,D$2,FALSE),0)</f>
        <v>2.4000000000000004</v>
      </c>
      <c r="E105" s="23">
        <f ca="1">IFERROR(VLOOKUP($B105,Datasheet!$B:$I,E$2,FALSE),0)</f>
        <v>3.8999999999999995</v>
      </c>
      <c r="F105" s="23">
        <f>IFERROR(VLOOKUP($B105,Datasheet!$B:$I,F$2,FALSE),0)</f>
        <v>100000</v>
      </c>
      <c r="G105" s="45"/>
    </row>
    <row r="106" spans="2:7">
      <c r="B106" s="13" t="str">
        <f t="shared" si="4"/>
        <v>Productiviteit3</v>
      </c>
      <c r="C106" s="13" t="str">
        <f>IFERROR(VLOOKUP($B106,Datasheet!$B:$J,9,FALSE),"")</f>
        <v>Facturatieproces in AFAS</v>
      </c>
      <c r="D106" s="23">
        <f ca="1">IFERROR(VLOOKUP($B106,Datasheet!$B:$I,D$2,FALSE),0)</f>
        <v>1.6000000000000003</v>
      </c>
      <c r="E106" s="23">
        <f ca="1">IFERROR(VLOOKUP($B106,Datasheet!$B:$I,E$2,FALSE),0)</f>
        <v>3.7999999999999994</v>
      </c>
      <c r="F106" s="23">
        <f>IFERROR(VLOOKUP($B106,Datasheet!$B:$I,F$2,FALSE),0)</f>
        <v>100000</v>
      </c>
      <c r="G106" s="45"/>
    </row>
    <row r="107" spans="2:7">
      <c r="B107" s="13" t="str">
        <f t="shared" si="4"/>
        <v>Productiviteit4</v>
      </c>
      <c r="C107" s="13" t="str">
        <f>IFERROR(VLOOKUP($B107,Datasheet!$B:$J,9,FALSE),"")</f>
        <v>Functiehuis  (HR)</v>
      </c>
      <c r="D107" s="23">
        <f ca="1">IFERROR(VLOOKUP($B107,Datasheet!$B:$I,D$2,FALSE),0)</f>
        <v>2.8</v>
      </c>
      <c r="E107" s="23">
        <f ca="1">IFERROR(VLOOKUP($B107,Datasheet!$B:$I,E$2,FALSE),0)</f>
        <v>4.5</v>
      </c>
      <c r="F107" s="23">
        <f>IFERROR(VLOOKUP($B107,Datasheet!$B:$I,F$2,FALSE),0)</f>
        <v>100000</v>
      </c>
      <c r="G107" s="45"/>
    </row>
    <row r="108" spans="2:7">
      <c r="B108" s="13" t="str">
        <f t="shared" si="4"/>
        <v>Productiviteit5</v>
      </c>
      <c r="C108" s="13" t="str">
        <f>IFERROR(VLOOKUP($B108,Datasheet!$B:$J,9,FALSE),"")</f>
        <v>Indiensttreed (HR en ICT)</v>
      </c>
      <c r="D108" s="23">
        <f ca="1">IFERROR(VLOOKUP($B108,Datasheet!$B:$I,D$2,FALSE),0)</f>
        <v>2.5999999999999996</v>
      </c>
      <c r="E108" s="23">
        <f ca="1">IFERROR(VLOOKUP($B108,Datasheet!$B:$I,E$2,FALSE),0)</f>
        <v>4.1999999999999993</v>
      </c>
      <c r="F108" s="23">
        <f>IFERROR(VLOOKUP($B108,Datasheet!$B:$I,F$2,FALSE),0)</f>
        <v>100000</v>
      </c>
      <c r="G108" s="45"/>
    </row>
    <row r="109" spans="2:7">
      <c r="B109" s="13" t="str">
        <f t="shared" si="4"/>
        <v>Productiviteit6</v>
      </c>
      <c r="C109" s="13" t="str">
        <f>IFERROR(VLOOKUP($B109,Datasheet!$B:$J,9,FALSE),"")</f>
        <v>ISM (ICT processen op orde)</v>
      </c>
      <c r="D109" s="23">
        <f ca="1">IFERROR(VLOOKUP($B109,Datasheet!$B:$I,D$2,FALSE),0)</f>
        <v>1.4000000000000001</v>
      </c>
      <c r="E109" s="23">
        <f ca="1">IFERROR(VLOOKUP($B109,Datasheet!$B:$I,E$2,FALSE),0)</f>
        <v>3.5999999999999996</v>
      </c>
      <c r="F109" s="23">
        <f>IFERROR(VLOOKUP($B109,Datasheet!$B:$I,F$2,FALSE),0)</f>
        <v>100000</v>
      </c>
      <c r="G109" s="45"/>
    </row>
    <row r="110" spans="2:7">
      <c r="B110" s="13" t="str">
        <f t="shared" si="4"/>
        <v>Productiviteit7</v>
      </c>
      <c r="C110" s="13" t="str">
        <f>IFERROR(VLOOKUP($B110,Datasheet!$B:$J,9,FALSE),"")</f>
        <v>MI</v>
      </c>
      <c r="D110" s="23">
        <f ca="1">IFERROR(VLOOKUP($B110,Datasheet!$B:$I,D$2,FALSE),0)</f>
        <v>2.5999999999999996</v>
      </c>
      <c r="E110" s="23">
        <f ca="1">IFERROR(VLOOKUP($B110,Datasheet!$B:$I,E$2,FALSE),0)</f>
        <v>4.0999999999999996</v>
      </c>
      <c r="F110" s="23">
        <f>IFERROR(VLOOKUP($B110,Datasheet!$B:$I,F$2,FALSE),0)</f>
        <v>150000</v>
      </c>
      <c r="G110" s="45"/>
    </row>
    <row r="111" spans="2:7">
      <c r="B111" s="13" t="str">
        <f t="shared" si="4"/>
        <v>Productiviteit8</v>
      </c>
      <c r="C111" s="13" t="str">
        <f>IFERROR(VLOOKUP($B111,Datasheet!$B:$J,9,FALSE),"")</f>
        <v>DVD exit</v>
      </c>
      <c r="D111" s="23">
        <f ca="1">IFERROR(VLOOKUP($B111,Datasheet!$B:$I,D$2,FALSE),0)</f>
        <v>2.2000000000000002</v>
      </c>
      <c r="E111" s="23">
        <f ca="1">IFERROR(VLOOKUP($B111,Datasheet!$B:$I,E$2,FALSE),0)</f>
        <v>3.0999999999999996</v>
      </c>
      <c r="F111" s="23">
        <f>IFERROR(VLOOKUP($B111,Datasheet!$B:$I,F$2,FALSE),0)</f>
        <v>50000</v>
      </c>
      <c r="G111" s="45"/>
    </row>
    <row r="112" spans="2:7">
      <c r="B112" s="13" t="str">
        <f t="shared" si="4"/>
        <v>Productiviteit9</v>
      </c>
      <c r="C112" s="13" t="str">
        <f>IFERROR(VLOOKUP($B112,Datasheet!$B:$J,9,FALSE),"")</f>
        <v>patientenlogistiek</v>
      </c>
      <c r="D112" s="23">
        <f ca="1">IFERROR(VLOOKUP($B112,Datasheet!$B:$I,D$2,FALSE),0)</f>
        <v>4.5999999999999996</v>
      </c>
      <c r="E112" s="23">
        <f ca="1">IFERROR(VLOOKUP($B112,Datasheet!$B:$I,E$2,FALSE),0)</f>
        <v>4.7</v>
      </c>
      <c r="F112" s="23">
        <f>IFERROR(VLOOKUP($B112,Datasheet!$B:$I,F$2,FALSE),0)</f>
        <v>500000</v>
      </c>
      <c r="G112" s="45"/>
    </row>
    <row r="113" spans="2:7">
      <c r="B113" s="13" t="str">
        <f t="shared" si="4"/>
        <v>Productiviteit10</v>
      </c>
      <c r="C113" s="13" t="str">
        <f>IFERROR(VLOOKUP($B113,Datasheet!$B:$J,9,FALSE),"")</f>
        <v/>
      </c>
      <c r="D113" s="23">
        <f>IFERROR(VLOOKUP($B113,Datasheet!$B:$I,D$2,FALSE),0)</f>
        <v>0</v>
      </c>
      <c r="E113" s="23">
        <f>IFERROR(VLOOKUP($B113,Datasheet!$B:$I,E$2,FALSE),0)</f>
        <v>0</v>
      </c>
      <c r="F113" s="23">
        <f>IFERROR(VLOOKUP($B113,Datasheet!$B:$I,F$2,FALSE),0)</f>
        <v>0</v>
      </c>
      <c r="G113" s="45"/>
    </row>
    <row r="114" spans="2:7">
      <c r="B114" s="13" t="str">
        <f t="shared" si="4"/>
        <v>Productiviteit11</v>
      </c>
      <c r="C114" s="13" t="str">
        <f>IFERROR(VLOOKUP($B114,Datasheet!$B:$J,9,FALSE),"")</f>
        <v/>
      </c>
      <c r="D114" s="23">
        <f>IFERROR(VLOOKUP($B114,Datasheet!$B:$I,D$2,FALSE),0)</f>
        <v>0</v>
      </c>
      <c r="E114" s="23">
        <f>IFERROR(VLOOKUP($B114,Datasheet!$B:$I,E$2,FALSE),0)</f>
        <v>0</v>
      </c>
      <c r="F114" s="23">
        <f>IFERROR(VLOOKUP($B114,Datasheet!$B:$I,F$2,FALSE),0)</f>
        <v>0</v>
      </c>
      <c r="G114" s="45"/>
    </row>
    <row r="115" spans="2:7">
      <c r="B115" s="13" t="str">
        <f t="shared" si="4"/>
        <v>Productiviteit12</v>
      </c>
      <c r="C115" s="13" t="str">
        <f>IFERROR(VLOOKUP($B115,Datasheet!$B:$J,9,FALSE),"")</f>
        <v/>
      </c>
      <c r="D115" s="23">
        <f>IFERROR(VLOOKUP($B115,Datasheet!$B:$I,D$2,FALSE),0)</f>
        <v>0</v>
      </c>
      <c r="E115" s="23">
        <f>IFERROR(VLOOKUP($B115,Datasheet!$B:$I,E$2,FALSE),0)</f>
        <v>0</v>
      </c>
      <c r="F115" s="23">
        <f>IFERROR(VLOOKUP($B115,Datasheet!$B:$I,F$2,FALSE),0)</f>
        <v>0</v>
      </c>
      <c r="G115" s="45"/>
    </row>
    <row r="116" spans="2:7">
      <c r="B116" s="13" t="str">
        <f t="shared" si="4"/>
        <v>Productiviteit13</v>
      </c>
      <c r="C116" s="13" t="str">
        <f>IFERROR(VLOOKUP($B116,Datasheet!$B:$J,9,FALSE),"")</f>
        <v/>
      </c>
      <c r="D116" s="23">
        <f>IFERROR(VLOOKUP($B116,Datasheet!$B:$I,D$2,FALSE),0)</f>
        <v>0</v>
      </c>
      <c r="E116" s="23">
        <f>IFERROR(VLOOKUP($B116,Datasheet!$B:$I,E$2,FALSE),0)</f>
        <v>0</v>
      </c>
      <c r="F116" s="23">
        <f>IFERROR(VLOOKUP($B116,Datasheet!$B:$I,F$2,FALSE),0)</f>
        <v>0</v>
      </c>
      <c r="G116" s="45"/>
    </row>
    <row r="117" spans="2:7">
      <c r="B117" s="13" t="str">
        <f t="shared" si="4"/>
        <v>Productiviteit14</v>
      </c>
      <c r="C117" s="13" t="str">
        <f>IFERROR(VLOOKUP($B117,Datasheet!$B:$J,9,FALSE),"")</f>
        <v/>
      </c>
      <c r="D117" s="23">
        <f>IFERROR(VLOOKUP($B117,Datasheet!$B:$I,D$2,FALSE),0)</f>
        <v>0</v>
      </c>
      <c r="E117" s="23">
        <f>IFERROR(VLOOKUP($B117,Datasheet!$B:$I,E$2,FALSE),0)</f>
        <v>0</v>
      </c>
      <c r="F117" s="23">
        <f>IFERROR(VLOOKUP($B117,Datasheet!$B:$I,F$2,FALSE),0)</f>
        <v>0</v>
      </c>
      <c r="G117" s="45"/>
    </row>
    <row r="118" spans="2:7">
      <c r="B118" s="13" t="str">
        <f t="shared" si="4"/>
        <v>Productiviteit15</v>
      </c>
      <c r="C118" s="13" t="str">
        <f>IFERROR(VLOOKUP($B118,Datasheet!$B:$J,9,FALSE),"")</f>
        <v/>
      </c>
      <c r="D118" s="23">
        <f>IFERROR(VLOOKUP($B118,Datasheet!$B:$I,D$2,FALSE),0)</f>
        <v>0</v>
      </c>
      <c r="E118" s="23">
        <f>IFERROR(VLOOKUP($B118,Datasheet!$B:$I,E$2,FALSE),0)</f>
        <v>0</v>
      </c>
      <c r="F118" s="23">
        <f>IFERROR(VLOOKUP($B118,Datasheet!$B:$I,F$2,FALSE),0)</f>
        <v>0</v>
      </c>
      <c r="G118" s="45"/>
    </row>
    <row r="119" spans="2:7">
      <c r="B119" s="13" t="str">
        <f t="shared" si="4"/>
        <v>Productiviteit16</v>
      </c>
      <c r="C119" s="13" t="str">
        <f>IFERROR(VLOOKUP($B119,Datasheet!$B:$J,9,FALSE),"")</f>
        <v/>
      </c>
      <c r="D119" s="23">
        <f>IFERROR(VLOOKUP($B119,Datasheet!$B:$I,D$2,FALSE),0)</f>
        <v>0</v>
      </c>
      <c r="E119" s="23">
        <f>IFERROR(VLOOKUP($B119,Datasheet!$B:$I,E$2,FALSE),0)</f>
        <v>0</v>
      </c>
      <c r="F119" s="23">
        <f>IFERROR(VLOOKUP($B119,Datasheet!$B:$I,F$2,FALSE),0)</f>
        <v>0</v>
      </c>
      <c r="G119" s="45"/>
    </row>
    <row r="120" spans="2:7">
      <c r="B120" s="13" t="str">
        <f t="shared" si="4"/>
        <v>Productiviteit17</v>
      </c>
      <c r="C120" s="13" t="str">
        <f>IFERROR(VLOOKUP($B120,Datasheet!$B:$J,9,FALSE),"")</f>
        <v/>
      </c>
      <c r="D120" s="23">
        <f>IFERROR(VLOOKUP($B120,Datasheet!$B:$I,D$2,FALSE),0)</f>
        <v>0</v>
      </c>
      <c r="E120" s="23">
        <f>IFERROR(VLOOKUP($B120,Datasheet!$B:$I,E$2,FALSE),0)</f>
        <v>0</v>
      </c>
      <c r="F120" s="23">
        <f>IFERROR(VLOOKUP($B120,Datasheet!$B:$I,F$2,FALSE),0)</f>
        <v>0</v>
      </c>
      <c r="G120" s="45"/>
    </row>
    <row r="121" spans="2:7">
      <c r="B121" s="13" t="str">
        <f t="shared" si="4"/>
        <v>Productiviteit18</v>
      </c>
      <c r="C121" s="13" t="str">
        <f>IFERROR(VLOOKUP($B121,Datasheet!$B:$J,9,FALSE),"")</f>
        <v/>
      </c>
      <c r="D121" s="23">
        <f>IFERROR(VLOOKUP($B121,Datasheet!$B:$I,D$2,FALSE),0)</f>
        <v>0</v>
      </c>
      <c r="E121" s="23">
        <f>IFERROR(VLOOKUP($B121,Datasheet!$B:$I,E$2,FALSE),0)</f>
        <v>0</v>
      </c>
      <c r="F121" s="23">
        <f>IFERROR(VLOOKUP($B121,Datasheet!$B:$I,F$2,FALSE),0)</f>
        <v>0</v>
      </c>
      <c r="G121" s="45"/>
    </row>
    <row r="122" spans="2:7">
      <c r="B122" s="13" t="str">
        <f t="shared" si="4"/>
        <v>Productiviteit19</v>
      </c>
      <c r="C122" s="13" t="str">
        <f>IFERROR(VLOOKUP($B122,Datasheet!$B:$J,9,FALSE),"")</f>
        <v/>
      </c>
      <c r="D122" s="23">
        <f>IFERROR(VLOOKUP($B122,Datasheet!$B:$I,D$2,FALSE),0)</f>
        <v>0</v>
      </c>
      <c r="E122" s="23">
        <f>IFERROR(VLOOKUP($B122,Datasheet!$B:$I,E$2,FALSE),0)</f>
        <v>0</v>
      </c>
      <c r="F122" s="23">
        <f>IFERROR(VLOOKUP($B122,Datasheet!$B:$I,F$2,FALSE),0)</f>
        <v>0</v>
      </c>
      <c r="G122" s="45"/>
    </row>
    <row r="123" spans="2:7">
      <c r="B123" s="13" t="str">
        <f t="shared" si="4"/>
        <v>Productiviteit20</v>
      </c>
      <c r="C123" s="13" t="str">
        <f>IFERROR(VLOOKUP($B123,Datasheet!$B:$J,9,FALSE),"")</f>
        <v/>
      </c>
      <c r="D123" s="23">
        <f>IFERROR(VLOOKUP($B123,Datasheet!$B:$I,D$2,FALSE),0)</f>
        <v>0</v>
      </c>
      <c r="E123" s="23">
        <f>IFERROR(VLOOKUP($B123,Datasheet!$B:$I,E$2,FALSE),0)</f>
        <v>0</v>
      </c>
      <c r="F123" s="23">
        <f>IFERROR(VLOOKUP($B123,Datasheet!$B:$I,F$2,FALSE),0)</f>
        <v>0</v>
      </c>
      <c r="G123" s="45"/>
    </row>
    <row r="124" spans="2:7">
      <c r="B124" s="13" t="str">
        <f t="shared" si="4"/>
        <v>Productiviteit21</v>
      </c>
      <c r="C124" s="13" t="str">
        <f>IFERROR(VLOOKUP($B124,Datasheet!$B:$J,9,FALSE),"")</f>
        <v/>
      </c>
      <c r="D124" s="23">
        <f>IFERROR(VLOOKUP($B124,Datasheet!$B:$I,D$2,FALSE),0)</f>
        <v>0</v>
      </c>
      <c r="E124" s="23">
        <f>IFERROR(VLOOKUP($B124,Datasheet!$B:$I,E$2,FALSE),0)</f>
        <v>0</v>
      </c>
      <c r="F124" s="23">
        <f>IFERROR(VLOOKUP($B124,Datasheet!$B:$I,F$2,FALSE),0)</f>
        <v>0</v>
      </c>
      <c r="G124" s="45"/>
    </row>
    <row r="125" spans="2:7">
      <c r="B125" s="13" t="str">
        <f t="shared" si="4"/>
        <v>Productiviteit22</v>
      </c>
      <c r="C125" s="13" t="str">
        <f>IFERROR(VLOOKUP($B125,Datasheet!$B:$J,9,FALSE),"")</f>
        <v/>
      </c>
      <c r="D125" s="23">
        <f>IFERROR(VLOOKUP($B125,Datasheet!$B:$I,D$2,FALSE),0)</f>
        <v>0</v>
      </c>
      <c r="E125" s="23">
        <f>IFERROR(VLOOKUP($B125,Datasheet!$B:$I,E$2,FALSE),0)</f>
        <v>0</v>
      </c>
      <c r="F125" s="23">
        <f>IFERROR(VLOOKUP($B125,Datasheet!$B:$I,F$2,FALSE),0)</f>
        <v>0</v>
      </c>
      <c r="G125" s="45"/>
    </row>
    <row r="126" spans="2:7">
      <c r="B126" s="13" t="str">
        <f t="shared" si="4"/>
        <v>Productiviteit23</v>
      </c>
      <c r="C126" s="13" t="str">
        <f>IFERROR(VLOOKUP($B126,Datasheet!$B:$J,9,FALSE),"")</f>
        <v/>
      </c>
      <c r="D126" s="23">
        <f>IFERROR(VLOOKUP($B126,Datasheet!$B:$I,D$2,FALSE),0)</f>
        <v>0</v>
      </c>
      <c r="E126" s="23">
        <f>IFERROR(VLOOKUP($B126,Datasheet!$B:$I,E$2,FALSE),0)</f>
        <v>0</v>
      </c>
      <c r="F126" s="23">
        <f>IFERROR(VLOOKUP($B126,Datasheet!$B:$I,F$2,FALSE),0)</f>
        <v>0</v>
      </c>
      <c r="G126" s="45"/>
    </row>
    <row r="127" spans="2:7">
      <c r="B127" s="13" t="str">
        <f t="shared" si="4"/>
        <v>Productiviteit24</v>
      </c>
      <c r="C127" s="13" t="str">
        <f>IFERROR(VLOOKUP($B127,Datasheet!$B:$J,9,FALSE),"")</f>
        <v/>
      </c>
      <c r="D127" s="23">
        <f>IFERROR(VLOOKUP($B127,Datasheet!$B:$I,D$2,FALSE),0)</f>
        <v>0</v>
      </c>
      <c r="E127" s="23">
        <f>IFERROR(VLOOKUP($B127,Datasheet!$B:$I,E$2,FALSE),0)</f>
        <v>0</v>
      </c>
      <c r="F127" s="23">
        <f>IFERROR(VLOOKUP($B127,Datasheet!$B:$I,F$2,FALSE),0)</f>
        <v>0</v>
      </c>
      <c r="G127" s="45"/>
    </row>
    <row r="128" spans="2:7">
      <c r="B128" s="13" t="str">
        <f t="shared" si="4"/>
        <v>Productiviteit25</v>
      </c>
      <c r="C128" s="13" t="str">
        <f>IFERROR(VLOOKUP($B128,Datasheet!$B:$J,9,FALSE),"")</f>
        <v/>
      </c>
      <c r="D128" s="23">
        <f>IFERROR(VLOOKUP($B128,Datasheet!$B:$I,D$2,FALSE),0)</f>
        <v>0</v>
      </c>
      <c r="E128" s="23">
        <f>IFERROR(VLOOKUP($B128,Datasheet!$B:$I,E$2,FALSE),0)</f>
        <v>0</v>
      </c>
      <c r="F128" s="23">
        <f>IFERROR(VLOOKUP($B128,Datasheet!$B:$I,F$2,FALSE),0)</f>
        <v>0</v>
      </c>
      <c r="G128" s="45"/>
    </row>
    <row r="129" spans="2:7">
      <c r="B129" s="13" t="str">
        <f t="shared" si="4"/>
        <v>Productiviteit26</v>
      </c>
      <c r="C129" s="13" t="str">
        <f>IFERROR(VLOOKUP($B129,Datasheet!$B:$J,9,FALSE),"")</f>
        <v/>
      </c>
      <c r="D129" s="23">
        <f>IFERROR(VLOOKUP($B129,Datasheet!$B:$I,D$2,FALSE),0)</f>
        <v>0</v>
      </c>
      <c r="E129" s="23">
        <f>IFERROR(VLOOKUP($B129,Datasheet!$B:$I,E$2,FALSE),0)</f>
        <v>0</v>
      </c>
      <c r="F129" s="23">
        <f>IFERROR(VLOOKUP($B129,Datasheet!$B:$I,F$2,FALSE),0)</f>
        <v>0</v>
      </c>
      <c r="G129" s="45"/>
    </row>
    <row r="130" spans="2:7">
      <c r="B130" s="13" t="str">
        <f t="shared" si="4"/>
        <v>Productiviteit27</v>
      </c>
      <c r="C130" s="13" t="str">
        <f>IFERROR(VLOOKUP($B130,Datasheet!$B:$J,9,FALSE),"")</f>
        <v/>
      </c>
      <c r="D130" s="23">
        <f>IFERROR(VLOOKUP($B130,Datasheet!$B:$I,D$2,FALSE),0)</f>
        <v>0</v>
      </c>
      <c r="E130" s="23">
        <f>IFERROR(VLOOKUP($B130,Datasheet!$B:$I,E$2,FALSE),0)</f>
        <v>0</v>
      </c>
      <c r="F130" s="23">
        <f>IFERROR(VLOOKUP($B130,Datasheet!$B:$I,F$2,FALSE),0)</f>
        <v>0</v>
      </c>
      <c r="G130" s="45"/>
    </row>
    <row r="131" spans="2:7">
      <c r="B131" s="13" t="str">
        <f t="shared" si="4"/>
        <v>Productiviteit28</v>
      </c>
      <c r="C131" s="13" t="str">
        <f>IFERROR(VLOOKUP($B131,Datasheet!$B:$J,9,FALSE),"")</f>
        <v/>
      </c>
      <c r="D131" s="23">
        <f>IFERROR(VLOOKUP($B131,Datasheet!$B:$I,D$2,FALSE),0)</f>
        <v>0</v>
      </c>
      <c r="E131" s="23">
        <f>IFERROR(VLOOKUP($B131,Datasheet!$B:$I,E$2,FALSE),0)</f>
        <v>0</v>
      </c>
      <c r="F131" s="23">
        <f>IFERROR(VLOOKUP($B131,Datasheet!$B:$I,F$2,FALSE),0)</f>
        <v>0</v>
      </c>
      <c r="G131" s="45"/>
    </row>
    <row r="132" spans="2:7">
      <c r="B132" s="13" t="str">
        <f t="shared" si="4"/>
        <v>Productiviteit29</v>
      </c>
      <c r="C132" s="13" t="str">
        <f>IFERROR(VLOOKUP($B132,Datasheet!$B:$J,9,FALSE),"")</f>
        <v/>
      </c>
      <c r="D132" s="23">
        <f>IFERROR(VLOOKUP($B132,Datasheet!$B:$I,D$2,FALSE),0)</f>
        <v>0</v>
      </c>
      <c r="E132" s="23">
        <f>IFERROR(VLOOKUP($B132,Datasheet!$B:$I,E$2,FALSE),0)</f>
        <v>0</v>
      </c>
      <c r="F132" s="23">
        <f>IFERROR(VLOOKUP($B132,Datasheet!$B:$I,F$2,FALSE),0)</f>
        <v>0</v>
      </c>
      <c r="G132" s="45"/>
    </row>
    <row r="133" spans="2:7">
      <c r="B133" s="13" t="str">
        <f t="shared" si="4"/>
        <v>Productiviteit30</v>
      </c>
      <c r="C133" s="13" t="str">
        <f>IFERROR(VLOOKUP($B133,Datasheet!$B:$J,9,FALSE),"")</f>
        <v/>
      </c>
      <c r="D133" s="23">
        <f>IFERROR(VLOOKUP($B133,Datasheet!$B:$I,D$2,FALSE),0)</f>
        <v>0</v>
      </c>
      <c r="E133" s="23">
        <f>IFERROR(VLOOKUP($B133,Datasheet!$B:$I,E$2,FALSE),0)</f>
        <v>0</v>
      </c>
      <c r="F133" s="23">
        <f>IFERROR(VLOOKUP($B133,Datasheet!$B:$I,F$2,FALSE),0)</f>
        <v>0</v>
      </c>
      <c r="G133" s="45"/>
    </row>
    <row r="134" spans="2:7">
      <c r="B134" s="13" t="str">
        <f t="shared" si="4"/>
        <v>Productiviteit31</v>
      </c>
      <c r="C134" s="13" t="str">
        <f>IFERROR(VLOOKUP($B134,Datasheet!$B:$J,9,FALSE),"")</f>
        <v/>
      </c>
      <c r="D134" s="23">
        <f>IFERROR(VLOOKUP($B134,Datasheet!$B:$I,D$2,FALSE),0)</f>
        <v>0</v>
      </c>
      <c r="E134" s="23">
        <f>IFERROR(VLOOKUP($B134,Datasheet!$B:$I,E$2,FALSE),0)</f>
        <v>0</v>
      </c>
      <c r="F134" s="23">
        <f>IFERROR(VLOOKUP($B134,Datasheet!$B:$I,F$2,FALSE),0)</f>
        <v>0</v>
      </c>
      <c r="G134" s="45"/>
    </row>
    <row r="135" spans="2:7">
      <c r="B135" s="13" t="str">
        <f t="shared" si="4"/>
        <v>Productiviteit32</v>
      </c>
      <c r="C135" s="13" t="str">
        <f>IFERROR(VLOOKUP($B135,Datasheet!$B:$J,9,FALSE),"")</f>
        <v/>
      </c>
      <c r="D135" s="23">
        <f>IFERROR(VLOOKUP($B135,Datasheet!$B:$I,D$2,FALSE),0)</f>
        <v>0</v>
      </c>
      <c r="E135" s="23">
        <f>IFERROR(VLOOKUP($B135,Datasheet!$B:$I,E$2,FALSE),0)</f>
        <v>0</v>
      </c>
      <c r="F135" s="23">
        <f>IFERROR(VLOOKUP($B135,Datasheet!$B:$I,F$2,FALSE),0)</f>
        <v>0</v>
      </c>
      <c r="G135" s="45"/>
    </row>
    <row r="136" spans="2:7">
      <c r="B136" s="13" t="str">
        <f t="shared" ref="B136:B153" si="5">INVEST_3&amp;$A36</f>
        <v>Productiviteit33</v>
      </c>
      <c r="C136" s="13" t="str">
        <f>IFERROR(VLOOKUP($B136,Datasheet!$B:$J,9,FALSE),"")</f>
        <v/>
      </c>
      <c r="D136" s="23">
        <f>IFERROR(VLOOKUP($B136,Datasheet!$B:$I,D$2,FALSE),0)</f>
        <v>0</v>
      </c>
      <c r="E136" s="23">
        <f>IFERROR(VLOOKUP($B136,Datasheet!$B:$I,E$2,FALSE),0)</f>
        <v>0</v>
      </c>
      <c r="F136" s="23">
        <f>IFERROR(VLOOKUP($B136,Datasheet!$B:$I,F$2,FALSE),0)</f>
        <v>0</v>
      </c>
      <c r="G136" s="45"/>
    </row>
    <row r="137" spans="2:7">
      <c r="B137" s="13" t="str">
        <f t="shared" si="5"/>
        <v>Productiviteit34</v>
      </c>
      <c r="C137" s="13" t="str">
        <f>IFERROR(VLOOKUP($B137,Datasheet!$B:$J,9,FALSE),"")</f>
        <v/>
      </c>
      <c r="D137" s="23">
        <f>IFERROR(VLOOKUP($B137,Datasheet!$B:$I,D$2,FALSE),0)</f>
        <v>0</v>
      </c>
      <c r="E137" s="23">
        <f>IFERROR(VLOOKUP($B137,Datasheet!$B:$I,E$2,FALSE),0)</f>
        <v>0</v>
      </c>
      <c r="F137" s="23">
        <f>IFERROR(VLOOKUP($B137,Datasheet!$B:$I,F$2,FALSE),0)</f>
        <v>0</v>
      </c>
      <c r="G137" s="45"/>
    </row>
    <row r="138" spans="2:7">
      <c r="B138" s="13" t="str">
        <f t="shared" si="5"/>
        <v>Productiviteit35</v>
      </c>
      <c r="C138" s="13" t="str">
        <f>IFERROR(VLOOKUP($B138,Datasheet!$B:$J,9,FALSE),"")</f>
        <v/>
      </c>
      <c r="D138" s="23">
        <f>IFERROR(VLOOKUP($B138,Datasheet!$B:$I,D$2,FALSE),0)</f>
        <v>0</v>
      </c>
      <c r="E138" s="23">
        <f>IFERROR(VLOOKUP($B138,Datasheet!$B:$I,E$2,FALSE),0)</f>
        <v>0</v>
      </c>
      <c r="F138" s="23">
        <f>IFERROR(VLOOKUP($B138,Datasheet!$B:$I,F$2,FALSE),0)</f>
        <v>0</v>
      </c>
      <c r="G138" s="45"/>
    </row>
    <row r="139" spans="2:7">
      <c r="B139" s="13" t="str">
        <f t="shared" si="5"/>
        <v>Productiviteit36</v>
      </c>
      <c r="C139" s="13" t="str">
        <f>IFERROR(VLOOKUP($B139,Datasheet!$B:$J,9,FALSE),"")</f>
        <v/>
      </c>
      <c r="D139" s="23">
        <f>IFERROR(VLOOKUP($B139,Datasheet!$B:$I,D$2,FALSE),0)</f>
        <v>0</v>
      </c>
      <c r="E139" s="23">
        <f>IFERROR(VLOOKUP($B139,Datasheet!$B:$I,E$2,FALSE),0)</f>
        <v>0</v>
      </c>
      <c r="F139" s="23">
        <f>IFERROR(VLOOKUP($B139,Datasheet!$B:$I,F$2,FALSE),0)</f>
        <v>0</v>
      </c>
      <c r="G139" s="45"/>
    </row>
    <row r="140" spans="2:7">
      <c r="B140" s="13" t="str">
        <f t="shared" si="5"/>
        <v>Productiviteit37</v>
      </c>
      <c r="C140" s="13" t="str">
        <f>IFERROR(VLOOKUP($B140,Datasheet!$B:$J,9,FALSE),"")</f>
        <v/>
      </c>
      <c r="D140" s="23">
        <f>IFERROR(VLOOKUP($B140,Datasheet!$B:$I,D$2,FALSE),0)</f>
        <v>0</v>
      </c>
      <c r="E140" s="23">
        <f>IFERROR(VLOOKUP($B140,Datasheet!$B:$I,E$2,FALSE),0)</f>
        <v>0</v>
      </c>
      <c r="F140" s="23">
        <f>IFERROR(VLOOKUP($B140,Datasheet!$B:$I,F$2,FALSE),0)</f>
        <v>0</v>
      </c>
      <c r="G140" s="45"/>
    </row>
    <row r="141" spans="2:7">
      <c r="B141" s="13" t="str">
        <f t="shared" si="5"/>
        <v>Productiviteit38</v>
      </c>
      <c r="C141" s="13" t="str">
        <f>IFERROR(VLOOKUP($B141,Datasheet!$B:$J,9,FALSE),"")</f>
        <v/>
      </c>
      <c r="D141" s="23">
        <f>IFERROR(VLOOKUP($B141,Datasheet!$B:$I,D$2,FALSE),0)</f>
        <v>0</v>
      </c>
      <c r="E141" s="23">
        <f>IFERROR(VLOOKUP($B141,Datasheet!$B:$I,E$2,FALSE),0)</f>
        <v>0</v>
      </c>
      <c r="F141" s="23">
        <f>IFERROR(VLOOKUP($B141,Datasheet!$B:$I,F$2,FALSE),0)</f>
        <v>0</v>
      </c>
      <c r="G141" s="45"/>
    </row>
    <row r="142" spans="2:7">
      <c r="B142" s="13" t="str">
        <f t="shared" si="5"/>
        <v>Productiviteit39</v>
      </c>
      <c r="C142" s="13" t="str">
        <f>IFERROR(VLOOKUP($B142,Datasheet!$B:$J,9,FALSE),"")</f>
        <v/>
      </c>
      <c r="D142" s="23">
        <f>IFERROR(VLOOKUP($B142,Datasheet!$B:$I,D$2,FALSE),0)</f>
        <v>0</v>
      </c>
      <c r="E142" s="23">
        <f>IFERROR(VLOOKUP($B142,Datasheet!$B:$I,E$2,FALSE),0)</f>
        <v>0</v>
      </c>
      <c r="F142" s="23">
        <f>IFERROR(VLOOKUP($B142,Datasheet!$B:$I,F$2,FALSE),0)</f>
        <v>0</v>
      </c>
      <c r="G142" s="45"/>
    </row>
    <row r="143" spans="2:7">
      <c r="B143" s="13" t="str">
        <f t="shared" si="5"/>
        <v>Productiviteit40</v>
      </c>
      <c r="C143" s="13" t="str">
        <f>IFERROR(VLOOKUP($B143,Datasheet!$B:$J,9,FALSE),"")</f>
        <v/>
      </c>
      <c r="D143" s="23">
        <f>IFERROR(VLOOKUP($B143,Datasheet!$B:$I,D$2,FALSE),0)</f>
        <v>0</v>
      </c>
      <c r="E143" s="23">
        <f>IFERROR(VLOOKUP($B143,Datasheet!$B:$I,E$2,FALSE),0)</f>
        <v>0</v>
      </c>
      <c r="F143" s="23">
        <f>IFERROR(VLOOKUP($B143,Datasheet!$B:$I,F$2,FALSE),0)</f>
        <v>0</v>
      </c>
      <c r="G143" s="45"/>
    </row>
    <row r="144" spans="2:7">
      <c r="B144" s="13" t="str">
        <f t="shared" si="5"/>
        <v>Productiviteit41</v>
      </c>
      <c r="C144" s="13" t="str">
        <f>IFERROR(VLOOKUP($B144,Datasheet!$B:$J,9,FALSE),"")</f>
        <v/>
      </c>
      <c r="D144" s="23">
        <f>IFERROR(VLOOKUP($B144,Datasheet!$B:$I,D$2,FALSE),0)</f>
        <v>0</v>
      </c>
      <c r="E144" s="23">
        <f>IFERROR(VLOOKUP($B144,Datasheet!$B:$I,E$2,FALSE),0)</f>
        <v>0</v>
      </c>
      <c r="F144" s="23">
        <f>IFERROR(VLOOKUP($B144,Datasheet!$B:$I,F$2,FALSE),0)</f>
        <v>0</v>
      </c>
      <c r="G144" s="45"/>
    </row>
    <row r="145" spans="2:7">
      <c r="B145" s="13" t="str">
        <f t="shared" si="5"/>
        <v>Productiviteit42</v>
      </c>
      <c r="C145" s="13" t="str">
        <f>IFERROR(VLOOKUP($B145,Datasheet!$B:$J,9,FALSE),"")</f>
        <v/>
      </c>
      <c r="D145" s="23">
        <f>IFERROR(VLOOKUP($B145,Datasheet!$B:$I,D$2,FALSE),0)</f>
        <v>0</v>
      </c>
      <c r="E145" s="23">
        <f>IFERROR(VLOOKUP($B145,Datasheet!$B:$I,E$2,FALSE),0)</f>
        <v>0</v>
      </c>
      <c r="F145" s="23">
        <f>IFERROR(VLOOKUP($B145,Datasheet!$B:$I,F$2,FALSE),0)</f>
        <v>0</v>
      </c>
      <c r="G145" s="45"/>
    </row>
    <row r="146" spans="2:7">
      <c r="B146" s="13" t="str">
        <f t="shared" si="5"/>
        <v>Productiviteit43</v>
      </c>
      <c r="C146" s="13" t="str">
        <f>IFERROR(VLOOKUP($B146,Datasheet!$B:$J,9,FALSE),"")</f>
        <v/>
      </c>
      <c r="D146" s="23">
        <f>IFERROR(VLOOKUP($B146,Datasheet!$B:$I,D$2,FALSE),0)</f>
        <v>0</v>
      </c>
      <c r="E146" s="23">
        <f>IFERROR(VLOOKUP($B146,Datasheet!$B:$I,E$2,FALSE),0)</f>
        <v>0</v>
      </c>
      <c r="F146" s="23">
        <f>IFERROR(VLOOKUP($B146,Datasheet!$B:$I,F$2,FALSE),0)</f>
        <v>0</v>
      </c>
      <c r="G146" s="45"/>
    </row>
    <row r="147" spans="2:7">
      <c r="B147" s="13" t="str">
        <f t="shared" si="5"/>
        <v>Productiviteit44</v>
      </c>
      <c r="C147" s="13" t="str">
        <f>IFERROR(VLOOKUP($B147,Datasheet!$B:$J,9,FALSE),"")</f>
        <v/>
      </c>
      <c r="D147" s="23">
        <f>IFERROR(VLOOKUP($B147,Datasheet!$B:$I,D$2,FALSE),0)</f>
        <v>0</v>
      </c>
      <c r="E147" s="23">
        <f>IFERROR(VLOOKUP($B147,Datasheet!$B:$I,E$2,FALSE),0)</f>
        <v>0</v>
      </c>
      <c r="F147" s="23">
        <f>IFERROR(VLOOKUP($B147,Datasheet!$B:$I,F$2,FALSE),0)</f>
        <v>0</v>
      </c>
      <c r="G147" s="45"/>
    </row>
    <row r="148" spans="2:7">
      <c r="B148" s="13" t="str">
        <f t="shared" si="5"/>
        <v>Productiviteit45</v>
      </c>
      <c r="C148" s="13" t="str">
        <f>IFERROR(VLOOKUP($B148,Datasheet!$B:$J,9,FALSE),"")</f>
        <v/>
      </c>
      <c r="D148" s="23">
        <f>IFERROR(VLOOKUP($B148,Datasheet!$B:$I,D$2,FALSE),0)</f>
        <v>0</v>
      </c>
      <c r="E148" s="23">
        <f>IFERROR(VLOOKUP($B148,Datasheet!$B:$I,E$2,FALSE),0)</f>
        <v>0</v>
      </c>
      <c r="F148" s="23">
        <f>IFERROR(VLOOKUP($B148,Datasheet!$B:$I,F$2,FALSE),0)</f>
        <v>0</v>
      </c>
      <c r="G148" s="45"/>
    </row>
    <row r="149" spans="2:7">
      <c r="B149" s="13" t="str">
        <f t="shared" si="5"/>
        <v>Productiviteit46</v>
      </c>
      <c r="C149" s="13" t="str">
        <f>IFERROR(VLOOKUP($B149,Datasheet!$B:$J,9,FALSE),"")</f>
        <v/>
      </c>
      <c r="D149" s="23">
        <f>IFERROR(VLOOKUP($B149,Datasheet!$B:$I,D$2,FALSE),0)</f>
        <v>0</v>
      </c>
      <c r="E149" s="23">
        <f>IFERROR(VLOOKUP($B149,Datasheet!$B:$I,E$2,FALSE),0)</f>
        <v>0</v>
      </c>
      <c r="F149" s="23">
        <f>IFERROR(VLOOKUP($B149,Datasheet!$B:$I,F$2,FALSE),0)</f>
        <v>0</v>
      </c>
      <c r="G149" s="45"/>
    </row>
    <row r="150" spans="2:7">
      <c r="B150" s="13" t="str">
        <f t="shared" si="5"/>
        <v>Productiviteit47</v>
      </c>
      <c r="C150" s="13" t="str">
        <f>IFERROR(VLOOKUP($B150,Datasheet!$B:$J,9,FALSE),"")</f>
        <v/>
      </c>
      <c r="D150" s="23">
        <f>IFERROR(VLOOKUP($B150,Datasheet!$B:$I,D$2,FALSE),0)</f>
        <v>0</v>
      </c>
      <c r="E150" s="23">
        <f>IFERROR(VLOOKUP($B150,Datasheet!$B:$I,E$2,FALSE),0)</f>
        <v>0</v>
      </c>
      <c r="F150" s="23">
        <f>IFERROR(VLOOKUP($B150,Datasheet!$B:$I,F$2,FALSE),0)</f>
        <v>0</v>
      </c>
      <c r="G150" s="45"/>
    </row>
    <row r="151" spans="2:7">
      <c r="B151" s="13" t="str">
        <f t="shared" si="5"/>
        <v>Productiviteit48</v>
      </c>
      <c r="C151" s="13" t="str">
        <f>IFERROR(VLOOKUP($B151,Datasheet!$B:$J,9,FALSE),"")</f>
        <v/>
      </c>
      <c r="D151" s="23">
        <f>IFERROR(VLOOKUP($B151,Datasheet!$B:$I,D$2,FALSE),0)</f>
        <v>0</v>
      </c>
      <c r="E151" s="23">
        <f>IFERROR(VLOOKUP($B151,Datasheet!$B:$I,E$2,FALSE),0)</f>
        <v>0</v>
      </c>
      <c r="F151" s="23">
        <f>IFERROR(VLOOKUP($B151,Datasheet!$B:$I,F$2,FALSE),0)</f>
        <v>0</v>
      </c>
      <c r="G151" s="45"/>
    </row>
    <row r="152" spans="2:7">
      <c r="B152" s="13" t="str">
        <f t="shared" si="5"/>
        <v>Productiviteit49</v>
      </c>
      <c r="C152" s="13" t="str">
        <f>IFERROR(VLOOKUP($B152,Datasheet!$B:$J,9,FALSE),"")</f>
        <v/>
      </c>
      <c r="D152" s="23">
        <f>IFERROR(VLOOKUP($B152,Datasheet!$B:$I,D$2,FALSE),0)</f>
        <v>0</v>
      </c>
      <c r="E152" s="23">
        <f>IFERROR(VLOOKUP($B152,Datasheet!$B:$I,E$2,FALSE),0)</f>
        <v>0</v>
      </c>
      <c r="F152" s="23">
        <f>IFERROR(VLOOKUP($B152,Datasheet!$B:$I,F$2,FALSE),0)</f>
        <v>0</v>
      </c>
      <c r="G152" s="45"/>
    </row>
    <row r="153" spans="2:7">
      <c r="B153" s="13" t="str">
        <f t="shared" si="5"/>
        <v>Productiviteit50</v>
      </c>
      <c r="C153" s="13" t="str">
        <f>IFERROR(VLOOKUP($B153,Datasheet!$B:$J,9,FALSE),"")</f>
        <v/>
      </c>
      <c r="D153" s="23">
        <f>IFERROR(VLOOKUP($B153,Datasheet!$B:$I,D$2,FALSE),0)</f>
        <v>0</v>
      </c>
      <c r="E153" s="23">
        <f>IFERROR(VLOOKUP($B153,Datasheet!$B:$I,E$2,FALSE),0)</f>
        <v>0</v>
      </c>
      <c r="F153" s="23">
        <f>IFERROR(VLOOKUP($B153,Datasheet!$B:$I,F$2,FALSE),0)</f>
        <v>0</v>
      </c>
      <c r="G153" s="45"/>
    </row>
    <row r="154" spans="2:7">
      <c r="B154" s="13" t="str">
        <f t="shared" ref="B154:B185" si="6">INVEST_4&amp;$A4</f>
        <v>Onderhoud1</v>
      </c>
      <c r="C154" s="13" t="str">
        <f>IFERROR(VLOOKUP($B154,Datasheet!$B:$J,9,FALSE),"")</f>
        <v>Infra OvT</v>
      </c>
      <c r="D154" s="23">
        <f ca="1">IFERROR(VLOOKUP($B154,Datasheet!$B:$I,D$2,FALSE),0)</f>
        <v>2.5</v>
      </c>
      <c r="E154" s="23">
        <f ca="1">IFERROR(VLOOKUP($B154,Datasheet!$B:$I,E$2,FALSE),0)</f>
        <v>2.7</v>
      </c>
      <c r="F154" s="23">
        <f>IFERROR(VLOOKUP($B154,Datasheet!$B:$I,F$2,FALSE),0)</f>
        <v>400000</v>
      </c>
      <c r="G154" s="48"/>
    </row>
    <row r="155" spans="2:7">
      <c r="B155" s="13" t="str">
        <f t="shared" si="6"/>
        <v>Onderhoud2</v>
      </c>
      <c r="C155" s="13" t="str">
        <f>IFERROR(VLOOKUP($B155,Datasheet!$B:$J,9,FALSE),"")</f>
        <v>Infra JvB</v>
      </c>
      <c r="D155" s="23">
        <f ca="1">IFERROR(VLOOKUP($B155,Datasheet!$B:$I,D$2,FALSE),0)</f>
        <v>2.1</v>
      </c>
      <c r="E155" s="23">
        <f ca="1">IFERROR(VLOOKUP($B155,Datasheet!$B:$I,E$2,FALSE),0)</f>
        <v>2.7</v>
      </c>
      <c r="F155" s="23">
        <f>IFERROR(VLOOKUP($B155,Datasheet!$B:$I,F$2,FALSE),0)</f>
        <v>500000</v>
      </c>
      <c r="G155" s="48"/>
    </row>
    <row r="156" spans="2:7">
      <c r="B156" s="13" t="str">
        <f t="shared" si="6"/>
        <v>Onderhoud3</v>
      </c>
      <c r="C156" s="13" t="str">
        <f>IFERROR(VLOOKUP($B156,Datasheet!$B:$J,9,FALSE),"")</f>
        <v>iShopper nieuwe versie</v>
      </c>
      <c r="D156" s="23">
        <f ca="1">IFERROR(VLOOKUP($B156,Datasheet!$B:$I,D$2,FALSE),0)</f>
        <v>1.6</v>
      </c>
      <c r="E156" s="23">
        <f ca="1">IFERROR(VLOOKUP($B156,Datasheet!$B:$I,E$2,FALSE),0)</f>
        <v>2.9</v>
      </c>
      <c r="F156" s="23">
        <f>IFERROR(VLOOKUP($B156,Datasheet!$B:$I,F$2,FALSE),0)</f>
        <v>50000</v>
      </c>
      <c r="G156" s="48"/>
    </row>
    <row r="157" spans="2:7">
      <c r="B157" s="13" t="str">
        <f t="shared" si="6"/>
        <v>Onderhoud4</v>
      </c>
      <c r="C157" s="13" t="str">
        <f>IFERROR(VLOOKUP($B157,Datasheet!$B:$J,9,FALSE),"")</f>
        <v>Ortec optimalisatie</v>
      </c>
      <c r="D157" s="23">
        <f ca="1">IFERROR(VLOOKUP($B157,Datasheet!$B:$I,D$2,FALSE),0)</f>
        <v>1.7000000000000002</v>
      </c>
      <c r="E157" s="23">
        <f ca="1">IFERROR(VLOOKUP($B157,Datasheet!$B:$I,E$2,FALSE),0)</f>
        <v>2.9</v>
      </c>
      <c r="F157" s="23">
        <f>IFERROR(VLOOKUP($B157,Datasheet!$B:$I,F$2,FALSE),0)</f>
        <v>100000</v>
      </c>
      <c r="G157" s="48"/>
    </row>
    <row r="158" spans="2:7">
      <c r="B158" s="13" t="str">
        <f t="shared" si="6"/>
        <v>Onderhoud5</v>
      </c>
      <c r="C158" s="13" t="str">
        <f>IFERROR(VLOOKUP($B158,Datasheet!$B:$J,9,FALSE),"")</f>
        <v>Parel (op Reade Infra)</v>
      </c>
      <c r="D158" s="23">
        <f ca="1">IFERROR(VLOOKUP($B158,Datasheet!$B:$I,D$2,FALSE),0)</f>
        <v>2.4</v>
      </c>
      <c r="E158" s="23">
        <f ca="1">IFERROR(VLOOKUP($B158,Datasheet!$B:$I,E$2,FALSE),0)</f>
        <v>1.3</v>
      </c>
      <c r="F158" s="23">
        <f>IFERROR(VLOOKUP($B158,Datasheet!$B:$I,F$2,FALSE),0)</f>
        <v>20000</v>
      </c>
      <c r="G158" s="48"/>
    </row>
    <row r="159" spans="2:7">
      <c r="B159" s="13" t="str">
        <f t="shared" si="6"/>
        <v>Onderhoud6</v>
      </c>
      <c r="C159" s="13" t="str">
        <f>IFERROR(VLOOKUP($B159,Datasheet!$B:$J,9,FALSE),"")</f>
        <v/>
      </c>
      <c r="D159" s="23">
        <f>IFERROR(VLOOKUP($B159,Datasheet!$B:$I,D$2,FALSE),0)</f>
        <v>0</v>
      </c>
      <c r="E159" s="23">
        <f>IFERROR(VLOOKUP($B159,Datasheet!$B:$I,E$2,FALSE),0)</f>
        <v>0</v>
      </c>
      <c r="F159" s="23">
        <f>IFERROR(VLOOKUP($B159,Datasheet!$B:$I,F$2,FALSE),0)</f>
        <v>0</v>
      </c>
      <c r="G159" s="48"/>
    </row>
    <row r="160" spans="2:7">
      <c r="B160" s="13" t="str">
        <f t="shared" si="6"/>
        <v>Onderhoud7</v>
      </c>
      <c r="C160" s="13" t="str">
        <f>IFERROR(VLOOKUP($B160,Datasheet!$B:$J,9,FALSE),"")</f>
        <v/>
      </c>
      <c r="D160" s="23">
        <f>IFERROR(VLOOKUP($B160,Datasheet!$B:$I,D$2,FALSE),0)</f>
        <v>0</v>
      </c>
      <c r="E160" s="23">
        <f>IFERROR(VLOOKUP($B160,Datasheet!$B:$I,E$2,FALSE),0)</f>
        <v>0</v>
      </c>
      <c r="F160" s="23">
        <f>IFERROR(VLOOKUP($B160,Datasheet!$B:$I,F$2,FALSE),0)</f>
        <v>0</v>
      </c>
      <c r="G160" s="48"/>
    </row>
    <row r="161" spans="2:7">
      <c r="B161" s="13" t="str">
        <f t="shared" si="6"/>
        <v>Onderhoud8</v>
      </c>
      <c r="C161" s="13" t="str">
        <f>IFERROR(VLOOKUP($B161,Datasheet!$B:$J,9,FALSE),"")</f>
        <v/>
      </c>
      <c r="D161" s="23">
        <f>IFERROR(VLOOKUP($B161,Datasheet!$B:$I,D$2,FALSE),0)</f>
        <v>0</v>
      </c>
      <c r="E161" s="23">
        <f>IFERROR(VLOOKUP($B161,Datasheet!$B:$I,E$2,FALSE),0)</f>
        <v>0</v>
      </c>
      <c r="F161" s="23">
        <f>IFERROR(VLOOKUP($B161,Datasheet!$B:$I,F$2,FALSE),0)</f>
        <v>0</v>
      </c>
      <c r="G161" s="48"/>
    </row>
    <row r="162" spans="2:7">
      <c r="B162" s="13" t="str">
        <f t="shared" si="6"/>
        <v>Onderhoud9</v>
      </c>
      <c r="C162" s="13" t="str">
        <f>IFERROR(VLOOKUP($B162,Datasheet!$B:$J,9,FALSE),"")</f>
        <v/>
      </c>
      <c r="D162" s="23">
        <f>IFERROR(VLOOKUP($B162,Datasheet!$B:$I,D$2,FALSE),0)</f>
        <v>0</v>
      </c>
      <c r="E162" s="23">
        <f>IFERROR(VLOOKUP($B162,Datasheet!$B:$I,E$2,FALSE),0)</f>
        <v>0</v>
      </c>
      <c r="F162" s="23">
        <f>IFERROR(VLOOKUP($B162,Datasheet!$B:$I,F$2,FALSE),0)</f>
        <v>0</v>
      </c>
      <c r="G162" s="48"/>
    </row>
    <row r="163" spans="2:7">
      <c r="B163" s="13" t="str">
        <f t="shared" si="6"/>
        <v>Onderhoud10</v>
      </c>
      <c r="C163" s="13" t="str">
        <f>IFERROR(VLOOKUP($B163,Datasheet!$B:$J,9,FALSE),"")</f>
        <v/>
      </c>
      <c r="D163" s="23">
        <f>IFERROR(VLOOKUP($B163,Datasheet!$B:$I,D$2,FALSE),0)</f>
        <v>0</v>
      </c>
      <c r="E163" s="23">
        <f>IFERROR(VLOOKUP($B163,Datasheet!$B:$I,E$2,FALSE),0)</f>
        <v>0</v>
      </c>
      <c r="F163" s="23">
        <f>IFERROR(VLOOKUP($B163,Datasheet!$B:$I,F$2,FALSE),0)</f>
        <v>0</v>
      </c>
      <c r="G163" s="48"/>
    </row>
    <row r="164" spans="2:7">
      <c r="B164" s="13" t="str">
        <f t="shared" si="6"/>
        <v>Onderhoud11</v>
      </c>
      <c r="C164" s="13" t="str">
        <f>IFERROR(VLOOKUP($B164,Datasheet!$B:$J,9,FALSE),"")</f>
        <v/>
      </c>
      <c r="D164" s="23">
        <f>IFERROR(VLOOKUP($B164,Datasheet!$B:$I,D$2,FALSE),0)</f>
        <v>0</v>
      </c>
      <c r="E164" s="23">
        <f>IFERROR(VLOOKUP($B164,Datasheet!$B:$I,E$2,FALSE),0)</f>
        <v>0</v>
      </c>
      <c r="F164" s="23">
        <f>IFERROR(VLOOKUP($B164,Datasheet!$B:$I,F$2,FALSE),0)</f>
        <v>0</v>
      </c>
      <c r="G164" s="48"/>
    </row>
    <row r="165" spans="2:7">
      <c r="B165" s="13" t="str">
        <f t="shared" si="6"/>
        <v>Onderhoud12</v>
      </c>
      <c r="C165" s="13" t="str">
        <f>IFERROR(VLOOKUP($B165,Datasheet!$B:$J,9,FALSE),"")</f>
        <v/>
      </c>
      <c r="D165" s="23">
        <f>IFERROR(VLOOKUP($B165,Datasheet!$B:$I,D$2,FALSE),0)</f>
        <v>0</v>
      </c>
      <c r="E165" s="23">
        <f>IFERROR(VLOOKUP($B165,Datasheet!$B:$I,E$2,FALSE),0)</f>
        <v>0</v>
      </c>
      <c r="F165" s="23">
        <f>IFERROR(VLOOKUP($B165,Datasheet!$B:$I,F$2,FALSE),0)</f>
        <v>0</v>
      </c>
      <c r="G165" s="48"/>
    </row>
    <row r="166" spans="2:7">
      <c r="B166" s="13" t="str">
        <f t="shared" si="6"/>
        <v>Onderhoud13</v>
      </c>
      <c r="C166" s="13" t="str">
        <f>IFERROR(VLOOKUP($B166,Datasheet!$B:$J,9,FALSE),"")</f>
        <v/>
      </c>
      <c r="D166" s="23">
        <f>IFERROR(VLOOKUP($B166,Datasheet!$B:$I,D$2,FALSE),0)</f>
        <v>0</v>
      </c>
      <c r="E166" s="23">
        <f>IFERROR(VLOOKUP($B166,Datasheet!$B:$I,E$2,FALSE),0)</f>
        <v>0</v>
      </c>
      <c r="F166" s="23">
        <f>IFERROR(VLOOKUP($B166,Datasheet!$B:$I,F$2,FALSE),0)</f>
        <v>0</v>
      </c>
      <c r="G166" s="48"/>
    </row>
    <row r="167" spans="2:7">
      <c r="B167" s="13" t="str">
        <f t="shared" si="6"/>
        <v>Onderhoud14</v>
      </c>
      <c r="C167" s="13" t="str">
        <f>IFERROR(VLOOKUP($B167,Datasheet!$B:$J,9,FALSE),"")</f>
        <v/>
      </c>
      <c r="D167" s="23">
        <f>IFERROR(VLOOKUP($B167,Datasheet!$B:$I,D$2,FALSE),0)</f>
        <v>0</v>
      </c>
      <c r="E167" s="23">
        <f>IFERROR(VLOOKUP($B167,Datasheet!$B:$I,E$2,FALSE),0)</f>
        <v>0</v>
      </c>
      <c r="F167" s="23">
        <f>IFERROR(VLOOKUP($B167,Datasheet!$B:$I,F$2,FALSE),0)</f>
        <v>0</v>
      </c>
      <c r="G167" s="48"/>
    </row>
    <row r="168" spans="2:7">
      <c r="B168" s="13" t="str">
        <f t="shared" si="6"/>
        <v>Onderhoud15</v>
      </c>
      <c r="C168" s="13" t="str">
        <f>IFERROR(VLOOKUP($B168,Datasheet!$B:$J,9,FALSE),"")</f>
        <v/>
      </c>
      <c r="D168" s="23">
        <f>IFERROR(VLOOKUP($B168,Datasheet!$B:$I,D$2,FALSE),0)</f>
        <v>0</v>
      </c>
      <c r="E168" s="23">
        <f>IFERROR(VLOOKUP($B168,Datasheet!$B:$I,E$2,FALSE),0)</f>
        <v>0</v>
      </c>
      <c r="F168" s="23">
        <f>IFERROR(VLOOKUP($B168,Datasheet!$B:$I,F$2,FALSE),0)</f>
        <v>0</v>
      </c>
      <c r="G168" s="48"/>
    </row>
    <row r="169" spans="2:7">
      <c r="B169" s="13" t="str">
        <f t="shared" si="6"/>
        <v>Onderhoud16</v>
      </c>
      <c r="C169" s="13" t="str">
        <f>IFERROR(VLOOKUP($B169,Datasheet!$B:$J,9,FALSE),"")</f>
        <v/>
      </c>
      <c r="D169" s="23">
        <f>IFERROR(VLOOKUP($B169,Datasheet!$B:$I,D$2,FALSE),0)</f>
        <v>0</v>
      </c>
      <c r="E169" s="23">
        <f>IFERROR(VLOOKUP($B169,Datasheet!$B:$I,E$2,FALSE),0)</f>
        <v>0</v>
      </c>
      <c r="F169" s="23">
        <f>IFERROR(VLOOKUP($B169,Datasheet!$B:$I,F$2,FALSE),0)</f>
        <v>0</v>
      </c>
      <c r="G169" s="48"/>
    </row>
    <row r="170" spans="2:7">
      <c r="B170" s="13" t="str">
        <f t="shared" si="6"/>
        <v>Onderhoud17</v>
      </c>
      <c r="C170" s="13" t="str">
        <f>IFERROR(VLOOKUP($B170,Datasheet!$B:$J,9,FALSE),"")</f>
        <v/>
      </c>
      <c r="D170" s="23">
        <f>IFERROR(VLOOKUP($B170,Datasheet!$B:$I,D$2,FALSE),0)</f>
        <v>0</v>
      </c>
      <c r="E170" s="23">
        <f>IFERROR(VLOOKUP($B170,Datasheet!$B:$I,E$2,FALSE),0)</f>
        <v>0</v>
      </c>
      <c r="F170" s="23">
        <f>IFERROR(VLOOKUP($B170,Datasheet!$B:$I,F$2,FALSE),0)</f>
        <v>0</v>
      </c>
      <c r="G170" s="48"/>
    </row>
    <row r="171" spans="2:7">
      <c r="B171" s="13" t="str">
        <f t="shared" si="6"/>
        <v>Onderhoud18</v>
      </c>
      <c r="C171" s="13" t="str">
        <f>IFERROR(VLOOKUP($B171,Datasheet!$B:$J,9,FALSE),"")</f>
        <v/>
      </c>
      <c r="D171" s="23">
        <f>IFERROR(VLOOKUP($B171,Datasheet!$B:$I,D$2,FALSE),0)</f>
        <v>0</v>
      </c>
      <c r="E171" s="23">
        <f>IFERROR(VLOOKUP($B171,Datasheet!$B:$I,E$2,FALSE),0)</f>
        <v>0</v>
      </c>
      <c r="F171" s="23">
        <f>IFERROR(VLOOKUP($B171,Datasheet!$B:$I,F$2,FALSE),0)</f>
        <v>0</v>
      </c>
      <c r="G171" s="48"/>
    </row>
    <row r="172" spans="2:7">
      <c r="B172" s="13" t="str">
        <f t="shared" si="6"/>
        <v>Onderhoud19</v>
      </c>
      <c r="C172" s="13" t="str">
        <f>IFERROR(VLOOKUP($B172,Datasheet!$B:$J,9,FALSE),"")</f>
        <v/>
      </c>
      <c r="D172" s="23">
        <f>IFERROR(VLOOKUP($B172,Datasheet!$B:$I,D$2,FALSE),0)</f>
        <v>0</v>
      </c>
      <c r="E172" s="23">
        <f>IFERROR(VLOOKUP($B172,Datasheet!$B:$I,E$2,FALSE),0)</f>
        <v>0</v>
      </c>
      <c r="F172" s="23">
        <f>IFERROR(VLOOKUP($B172,Datasheet!$B:$I,F$2,FALSE),0)</f>
        <v>0</v>
      </c>
      <c r="G172" s="48"/>
    </row>
    <row r="173" spans="2:7">
      <c r="B173" s="13" t="str">
        <f t="shared" si="6"/>
        <v>Onderhoud20</v>
      </c>
      <c r="C173" s="13" t="str">
        <f>IFERROR(VLOOKUP($B173,Datasheet!$B:$J,9,FALSE),"")</f>
        <v/>
      </c>
      <c r="D173" s="23">
        <f>IFERROR(VLOOKUP($B173,Datasheet!$B:$I,D$2,FALSE),0)</f>
        <v>0</v>
      </c>
      <c r="E173" s="23">
        <f>IFERROR(VLOOKUP($B173,Datasheet!$B:$I,E$2,FALSE),0)</f>
        <v>0</v>
      </c>
      <c r="F173" s="23">
        <f>IFERROR(VLOOKUP($B173,Datasheet!$B:$I,F$2,FALSE),0)</f>
        <v>0</v>
      </c>
      <c r="G173" s="48"/>
    </row>
    <row r="174" spans="2:7">
      <c r="B174" s="13" t="str">
        <f t="shared" si="6"/>
        <v>Onderhoud21</v>
      </c>
      <c r="C174" s="13" t="str">
        <f>IFERROR(VLOOKUP($B174,Datasheet!$B:$J,9,FALSE),"")</f>
        <v/>
      </c>
      <c r="D174" s="23">
        <f>IFERROR(VLOOKUP($B174,Datasheet!$B:$I,D$2,FALSE),0)</f>
        <v>0</v>
      </c>
      <c r="E174" s="23">
        <f>IFERROR(VLOOKUP($B174,Datasheet!$B:$I,E$2,FALSE),0)</f>
        <v>0</v>
      </c>
      <c r="F174" s="23">
        <f>IFERROR(VLOOKUP($B174,Datasheet!$B:$I,F$2,FALSE),0)</f>
        <v>0</v>
      </c>
      <c r="G174" s="48"/>
    </row>
    <row r="175" spans="2:7">
      <c r="B175" s="13" t="str">
        <f t="shared" si="6"/>
        <v>Onderhoud22</v>
      </c>
      <c r="C175" s="13" t="str">
        <f>IFERROR(VLOOKUP($B175,Datasheet!$B:$J,9,FALSE),"")</f>
        <v/>
      </c>
      <c r="D175" s="23">
        <f>IFERROR(VLOOKUP($B175,Datasheet!$B:$I,D$2,FALSE),0)</f>
        <v>0</v>
      </c>
      <c r="E175" s="23">
        <f>IFERROR(VLOOKUP($B175,Datasheet!$B:$I,E$2,FALSE),0)</f>
        <v>0</v>
      </c>
      <c r="F175" s="23">
        <f>IFERROR(VLOOKUP($B175,Datasheet!$B:$I,F$2,FALSE),0)</f>
        <v>0</v>
      </c>
      <c r="G175" s="48"/>
    </row>
    <row r="176" spans="2:7">
      <c r="B176" s="13" t="str">
        <f t="shared" si="6"/>
        <v>Onderhoud23</v>
      </c>
      <c r="C176" s="13" t="str">
        <f>IFERROR(VLOOKUP($B176,Datasheet!$B:$J,9,FALSE),"")</f>
        <v/>
      </c>
      <c r="D176" s="23">
        <f>IFERROR(VLOOKUP($B176,Datasheet!$B:$I,D$2,FALSE),0)</f>
        <v>0</v>
      </c>
      <c r="E176" s="23">
        <f>IFERROR(VLOOKUP($B176,Datasheet!$B:$I,E$2,FALSE),0)</f>
        <v>0</v>
      </c>
      <c r="F176" s="23">
        <f>IFERROR(VLOOKUP($B176,Datasheet!$B:$I,F$2,FALSE),0)</f>
        <v>0</v>
      </c>
      <c r="G176" s="48"/>
    </row>
    <row r="177" spans="2:7">
      <c r="B177" s="13" t="str">
        <f t="shared" si="6"/>
        <v>Onderhoud24</v>
      </c>
      <c r="C177" s="13" t="str">
        <f>IFERROR(VLOOKUP($B177,Datasheet!$B:$J,9,FALSE),"")</f>
        <v/>
      </c>
      <c r="D177" s="23">
        <f>IFERROR(VLOOKUP($B177,Datasheet!$B:$I,D$2,FALSE),0)</f>
        <v>0</v>
      </c>
      <c r="E177" s="23">
        <f>IFERROR(VLOOKUP($B177,Datasheet!$B:$I,E$2,FALSE),0)</f>
        <v>0</v>
      </c>
      <c r="F177" s="23">
        <f>IFERROR(VLOOKUP($B177,Datasheet!$B:$I,F$2,FALSE),0)</f>
        <v>0</v>
      </c>
      <c r="G177" s="48"/>
    </row>
    <row r="178" spans="2:7">
      <c r="B178" s="13" t="str">
        <f t="shared" si="6"/>
        <v>Onderhoud25</v>
      </c>
      <c r="C178" s="13" t="str">
        <f>IFERROR(VLOOKUP($B178,Datasheet!$B:$J,9,FALSE),"")</f>
        <v/>
      </c>
      <c r="D178" s="23">
        <f>IFERROR(VLOOKUP($B178,Datasheet!$B:$I,D$2,FALSE),0)</f>
        <v>0</v>
      </c>
      <c r="E178" s="23">
        <f>IFERROR(VLOOKUP($B178,Datasheet!$B:$I,E$2,FALSE),0)</f>
        <v>0</v>
      </c>
      <c r="F178" s="23">
        <f>IFERROR(VLOOKUP($B178,Datasheet!$B:$I,F$2,FALSE),0)</f>
        <v>0</v>
      </c>
      <c r="G178" s="48"/>
    </row>
    <row r="179" spans="2:7">
      <c r="B179" s="13" t="str">
        <f t="shared" si="6"/>
        <v>Onderhoud26</v>
      </c>
      <c r="C179" s="13" t="str">
        <f>IFERROR(VLOOKUP($B179,Datasheet!$B:$J,9,FALSE),"")</f>
        <v/>
      </c>
      <c r="D179" s="23">
        <f>IFERROR(VLOOKUP($B179,Datasheet!$B:$I,D$2,FALSE),0)</f>
        <v>0</v>
      </c>
      <c r="E179" s="23">
        <f>IFERROR(VLOOKUP($B179,Datasheet!$B:$I,E$2,FALSE),0)</f>
        <v>0</v>
      </c>
      <c r="F179" s="23">
        <f>IFERROR(VLOOKUP($B179,Datasheet!$B:$I,F$2,FALSE),0)</f>
        <v>0</v>
      </c>
      <c r="G179" s="48"/>
    </row>
    <row r="180" spans="2:7">
      <c r="B180" s="13" t="str">
        <f t="shared" si="6"/>
        <v>Onderhoud27</v>
      </c>
      <c r="C180" s="13" t="str">
        <f>IFERROR(VLOOKUP($B180,Datasheet!$B:$J,9,FALSE),"")</f>
        <v/>
      </c>
      <c r="D180" s="23">
        <f>IFERROR(VLOOKUP($B180,Datasheet!$B:$I,D$2,FALSE),0)</f>
        <v>0</v>
      </c>
      <c r="E180" s="23">
        <f>IFERROR(VLOOKUP($B180,Datasheet!$B:$I,E$2,FALSE),0)</f>
        <v>0</v>
      </c>
      <c r="F180" s="23">
        <f>IFERROR(VLOOKUP($B180,Datasheet!$B:$I,F$2,FALSE),0)</f>
        <v>0</v>
      </c>
      <c r="G180" s="48"/>
    </row>
    <row r="181" spans="2:7">
      <c r="B181" s="13" t="str">
        <f t="shared" si="6"/>
        <v>Onderhoud28</v>
      </c>
      <c r="C181" s="13" t="str">
        <f>IFERROR(VLOOKUP($B181,Datasheet!$B:$J,9,FALSE),"")</f>
        <v/>
      </c>
      <c r="D181" s="23">
        <f>IFERROR(VLOOKUP($B181,Datasheet!$B:$I,D$2,FALSE),0)</f>
        <v>0</v>
      </c>
      <c r="E181" s="23">
        <f>IFERROR(VLOOKUP($B181,Datasheet!$B:$I,E$2,FALSE),0)</f>
        <v>0</v>
      </c>
      <c r="F181" s="23">
        <f>IFERROR(VLOOKUP($B181,Datasheet!$B:$I,F$2,FALSE),0)</f>
        <v>0</v>
      </c>
      <c r="G181" s="48"/>
    </row>
    <row r="182" spans="2:7">
      <c r="B182" s="13" t="str">
        <f t="shared" si="6"/>
        <v>Onderhoud29</v>
      </c>
      <c r="C182" s="13" t="str">
        <f>IFERROR(VLOOKUP($B182,Datasheet!$B:$J,9,FALSE),"")</f>
        <v/>
      </c>
      <c r="D182" s="23">
        <f>IFERROR(VLOOKUP($B182,Datasheet!$B:$I,D$2,FALSE),0)</f>
        <v>0</v>
      </c>
      <c r="E182" s="23">
        <f>IFERROR(VLOOKUP($B182,Datasheet!$B:$I,E$2,FALSE),0)</f>
        <v>0</v>
      </c>
      <c r="F182" s="23">
        <f>IFERROR(VLOOKUP($B182,Datasheet!$B:$I,F$2,FALSE),0)</f>
        <v>0</v>
      </c>
      <c r="G182" s="48"/>
    </row>
    <row r="183" spans="2:7">
      <c r="B183" s="13" t="str">
        <f t="shared" si="6"/>
        <v>Onderhoud30</v>
      </c>
      <c r="C183" s="13" t="str">
        <f>IFERROR(VLOOKUP($B183,Datasheet!$B:$J,9,FALSE),"")</f>
        <v/>
      </c>
      <c r="D183" s="23">
        <f>IFERROR(VLOOKUP($B183,Datasheet!$B:$I,D$2,FALSE),0)</f>
        <v>0</v>
      </c>
      <c r="E183" s="23">
        <f>IFERROR(VLOOKUP($B183,Datasheet!$B:$I,E$2,FALSE),0)</f>
        <v>0</v>
      </c>
      <c r="F183" s="23">
        <f>IFERROR(VLOOKUP($B183,Datasheet!$B:$I,F$2,FALSE),0)</f>
        <v>0</v>
      </c>
      <c r="G183" s="48"/>
    </row>
    <row r="184" spans="2:7">
      <c r="B184" s="13" t="str">
        <f t="shared" si="6"/>
        <v>Onderhoud31</v>
      </c>
      <c r="C184" s="13" t="str">
        <f>IFERROR(VLOOKUP($B184,Datasheet!$B:$J,9,FALSE),"")</f>
        <v/>
      </c>
      <c r="D184" s="23">
        <f>IFERROR(VLOOKUP($B184,Datasheet!$B:$I,D$2,FALSE),0)</f>
        <v>0</v>
      </c>
      <c r="E184" s="23">
        <f>IFERROR(VLOOKUP($B184,Datasheet!$B:$I,E$2,FALSE),0)</f>
        <v>0</v>
      </c>
      <c r="F184" s="23">
        <f>IFERROR(VLOOKUP($B184,Datasheet!$B:$I,F$2,FALSE),0)</f>
        <v>0</v>
      </c>
      <c r="G184" s="48"/>
    </row>
    <row r="185" spans="2:7">
      <c r="B185" s="13" t="str">
        <f t="shared" si="6"/>
        <v>Onderhoud32</v>
      </c>
      <c r="C185" s="13" t="str">
        <f>IFERROR(VLOOKUP($B185,Datasheet!$B:$J,9,FALSE),"")</f>
        <v/>
      </c>
      <c r="D185" s="23">
        <f>IFERROR(VLOOKUP($B185,Datasheet!$B:$I,D$2,FALSE),0)</f>
        <v>0</v>
      </c>
      <c r="E185" s="23">
        <f>IFERROR(VLOOKUP($B185,Datasheet!$B:$I,E$2,FALSE),0)</f>
        <v>0</v>
      </c>
      <c r="F185" s="23">
        <f>IFERROR(VLOOKUP($B185,Datasheet!$B:$I,F$2,FALSE),0)</f>
        <v>0</v>
      </c>
      <c r="G185" s="48"/>
    </row>
    <row r="186" spans="2:7">
      <c r="B186" s="13" t="str">
        <f t="shared" ref="B186:B203" si="7">INVEST_4&amp;$A36</f>
        <v>Onderhoud33</v>
      </c>
      <c r="C186" s="13" t="str">
        <f>IFERROR(VLOOKUP($B186,Datasheet!$B:$J,9,FALSE),"")</f>
        <v/>
      </c>
      <c r="D186" s="23">
        <f>IFERROR(VLOOKUP($B186,Datasheet!$B:$I,D$2,FALSE),0)</f>
        <v>0</v>
      </c>
      <c r="E186" s="23">
        <f>IFERROR(VLOOKUP($B186,Datasheet!$B:$I,E$2,FALSE),0)</f>
        <v>0</v>
      </c>
      <c r="F186" s="23">
        <f>IFERROR(VLOOKUP($B186,Datasheet!$B:$I,F$2,FALSE),0)</f>
        <v>0</v>
      </c>
      <c r="G186" s="48"/>
    </row>
    <row r="187" spans="2:7">
      <c r="B187" s="13" t="str">
        <f t="shared" si="7"/>
        <v>Onderhoud34</v>
      </c>
      <c r="C187" s="13" t="str">
        <f>IFERROR(VLOOKUP($B187,Datasheet!$B:$J,9,FALSE),"")</f>
        <v/>
      </c>
      <c r="D187" s="23">
        <f>IFERROR(VLOOKUP($B187,Datasheet!$B:$I,D$2,FALSE),0)</f>
        <v>0</v>
      </c>
      <c r="E187" s="23">
        <f>IFERROR(VLOOKUP($B187,Datasheet!$B:$I,E$2,FALSE),0)</f>
        <v>0</v>
      </c>
      <c r="F187" s="23">
        <f>IFERROR(VLOOKUP($B187,Datasheet!$B:$I,F$2,FALSE),0)</f>
        <v>0</v>
      </c>
      <c r="G187" s="48"/>
    </row>
    <row r="188" spans="2:7">
      <c r="B188" s="13" t="str">
        <f t="shared" si="7"/>
        <v>Onderhoud35</v>
      </c>
      <c r="C188" s="13" t="str">
        <f>IFERROR(VLOOKUP($B188,Datasheet!$B:$J,9,FALSE),"")</f>
        <v/>
      </c>
      <c r="D188" s="23">
        <f>IFERROR(VLOOKUP($B188,Datasheet!$B:$I,D$2,FALSE),0)</f>
        <v>0</v>
      </c>
      <c r="E188" s="23">
        <f>IFERROR(VLOOKUP($B188,Datasheet!$B:$I,E$2,FALSE),0)</f>
        <v>0</v>
      </c>
      <c r="F188" s="23">
        <f>IFERROR(VLOOKUP($B188,Datasheet!$B:$I,F$2,FALSE),0)</f>
        <v>0</v>
      </c>
      <c r="G188" s="48"/>
    </row>
    <row r="189" spans="2:7">
      <c r="B189" s="13" t="str">
        <f t="shared" si="7"/>
        <v>Onderhoud36</v>
      </c>
      <c r="C189" s="13" t="str">
        <f>IFERROR(VLOOKUP($B189,Datasheet!$B:$J,9,FALSE),"")</f>
        <v/>
      </c>
      <c r="D189" s="23">
        <f>IFERROR(VLOOKUP($B189,Datasheet!$B:$I,D$2,FALSE),0)</f>
        <v>0</v>
      </c>
      <c r="E189" s="23">
        <f>IFERROR(VLOOKUP($B189,Datasheet!$B:$I,E$2,FALSE),0)</f>
        <v>0</v>
      </c>
      <c r="F189" s="23">
        <f>IFERROR(VLOOKUP($B189,Datasheet!$B:$I,F$2,FALSE),0)</f>
        <v>0</v>
      </c>
      <c r="G189" s="48"/>
    </row>
    <row r="190" spans="2:7">
      <c r="B190" s="13" t="str">
        <f t="shared" si="7"/>
        <v>Onderhoud37</v>
      </c>
      <c r="C190" s="13" t="str">
        <f>IFERROR(VLOOKUP($B190,Datasheet!$B:$J,9,FALSE),"")</f>
        <v/>
      </c>
      <c r="D190" s="23">
        <f>IFERROR(VLOOKUP($B190,Datasheet!$B:$I,D$2,FALSE),0)</f>
        <v>0</v>
      </c>
      <c r="E190" s="23">
        <f>IFERROR(VLOOKUP($B190,Datasheet!$B:$I,E$2,FALSE),0)</f>
        <v>0</v>
      </c>
      <c r="F190" s="23">
        <f>IFERROR(VLOOKUP($B190,Datasheet!$B:$I,F$2,FALSE),0)</f>
        <v>0</v>
      </c>
      <c r="G190" s="48"/>
    </row>
    <row r="191" spans="2:7">
      <c r="B191" s="13" t="str">
        <f t="shared" si="7"/>
        <v>Onderhoud38</v>
      </c>
      <c r="C191" s="13" t="str">
        <f>IFERROR(VLOOKUP($B191,Datasheet!$B:$J,9,FALSE),"")</f>
        <v/>
      </c>
      <c r="D191" s="23">
        <f>IFERROR(VLOOKUP($B191,Datasheet!$B:$I,D$2,FALSE),0)</f>
        <v>0</v>
      </c>
      <c r="E191" s="23">
        <f>IFERROR(VLOOKUP($B191,Datasheet!$B:$I,E$2,FALSE),0)</f>
        <v>0</v>
      </c>
      <c r="F191" s="23">
        <f>IFERROR(VLOOKUP($B191,Datasheet!$B:$I,F$2,FALSE),0)</f>
        <v>0</v>
      </c>
      <c r="G191" s="48"/>
    </row>
    <row r="192" spans="2:7">
      <c r="B192" s="13" t="str">
        <f t="shared" si="7"/>
        <v>Onderhoud39</v>
      </c>
      <c r="C192" s="13" t="str">
        <f>IFERROR(VLOOKUP($B192,Datasheet!$B:$J,9,FALSE),"")</f>
        <v/>
      </c>
      <c r="D192" s="23">
        <f>IFERROR(VLOOKUP($B192,Datasheet!$B:$I,D$2,FALSE),0)</f>
        <v>0</v>
      </c>
      <c r="E192" s="23">
        <f>IFERROR(VLOOKUP($B192,Datasheet!$B:$I,E$2,FALSE),0)</f>
        <v>0</v>
      </c>
      <c r="F192" s="23">
        <f>IFERROR(VLOOKUP($B192,Datasheet!$B:$I,F$2,FALSE),0)</f>
        <v>0</v>
      </c>
      <c r="G192" s="48"/>
    </row>
    <row r="193" spans="2:7">
      <c r="B193" s="13" t="str">
        <f t="shared" si="7"/>
        <v>Onderhoud40</v>
      </c>
      <c r="C193" s="13" t="str">
        <f>IFERROR(VLOOKUP($B193,Datasheet!$B:$J,9,FALSE),"")</f>
        <v/>
      </c>
      <c r="D193" s="23">
        <f>IFERROR(VLOOKUP($B193,Datasheet!$B:$I,D$2,FALSE),0)</f>
        <v>0</v>
      </c>
      <c r="E193" s="23">
        <f>IFERROR(VLOOKUP($B193,Datasheet!$B:$I,E$2,FALSE),0)</f>
        <v>0</v>
      </c>
      <c r="F193" s="23">
        <f>IFERROR(VLOOKUP($B193,Datasheet!$B:$I,F$2,FALSE),0)</f>
        <v>0</v>
      </c>
      <c r="G193" s="48"/>
    </row>
    <row r="194" spans="2:7">
      <c r="B194" s="13" t="str">
        <f t="shared" si="7"/>
        <v>Onderhoud41</v>
      </c>
      <c r="C194" s="13" t="str">
        <f>IFERROR(VLOOKUP($B194,Datasheet!$B:$J,9,FALSE),"")</f>
        <v/>
      </c>
      <c r="D194" s="23">
        <f>IFERROR(VLOOKUP($B194,Datasheet!$B:$I,D$2,FALSE),0)</f>
        <v>0</v>
      </c>
      <c r="E194" s="23">
        <f>IFERROR(VLOOKUP($B194,Datasheet!$B:$I,E$2,FALSE),0)</f>
        <v>0</v>
      </c>
      <c r="F194" s="23">
        <f>IFERROR(VLOOKUP($B194,Datasheet!$B:$I,F$2,FALSE),0)</f>
        <v>0</v>
      </c>
      <c r="G194" s="48"/>
    </row>
    <row r="195" spans="2:7">
      <c r="B195" s="13" t="str">
        <f t="shared" si="7"/>
        <v>Onderhoud42</v>
      </c>
      <c r="C195" s="13" t="str">
        <f>IFERROR(VLOOKUP($B195,Datasheet!$B:$J,9,FALSE),"")</f>
        <v/>
      </c>
      <c r="D195" s="23">
        <f>IFERROR(VLOOKUP($B195,Datasheet!$B:$I,D$2,FALSE),0)</f>
        <v>0</v>
      </c>
      <c r="E195" s="23">
        <f>IFERROR(VLOOKUP($B195,Datasheet!$B:$I,E$2,FALSE),0)</f>
        <v>0</v>
      </c>
      <c r="F195" s="23">
        <f>IFERROR(VLOOKUP($B195,Datasheet!$B:$I,F$2,FALSE),0)</f>
        <v>0</v>
      </c>
      <c r="G195" s="48"/>
    </row>
    <row r="196" spans="2:7">
      <c r="B196" s="13" t="str">
        <f t="shared" si="7"/>
        <v>Onderhoud43</v>
      </c>
      <c r="C196" s="13" t="str">
        <f>IFERROR(VLOOKUP($B196,Datasheet!$B:$J,9,FALSE),"")</f>
        <v/>
      </c>
      <c r="D196" s="23">
        <f>IFERROR(VLOOKUP($B196,Datasheet!$B:$I,D$2,FALSE),0)</f>
        <v>0</v>
      </c>
      <c r="E196" s="23">
        <f>IFERROR(VLOOKUP($B196,Datasheet!$B:$I,E$2,FALSE),0)</f>
        <v>0</v>
      </c>
      <c r="F196" s="23">
        <f>IFERROR(VLOOKUP($B196,Datasheet!$B:$I,F$2,FALSE),0)</f>
        <v>0</v>
      </c>
      <c r="G196" s="48"/>
    </row>
    <row r="197" spans="2:7">
      <c r="B197" s="13" t="str">
        <f t="shared" si="7"/>
        <v>Onderhoud44</v>
      </c>
      <c r="C197" s="13" t="str">
        <f>IFERROR(VLOOKUP($B197,Datasheet!$B:$J,9,FALSE),"")</f>
        <v/>
      </c>
      <c r="D197" s="23">
        <f>IFERROR(VLOOKUP($B197,Datasheet!$B:$I,D$2,FALSE),0)</f>
        <v>0</v>
      </c>
      <c r="E197" s="23">
        <f>IFERROR(VLOOKUP($B197,Datasheet!$B:$I,E$2,FALSE),0)</f>
        <v>0</v>
      </c>
      <c r="F197" s="23">
        <f>IFERROR(VLOOKUP($B197,Datasheet!$B:$I,F$2,FALSE),0)</f>
        <v>0</v>
      </c>
      <c r="G197" s="48"/>
    </row>
    <row r="198" spans="2:7">
      <c r="B198" s="13" t="str">
        <f t="shared" si="7"/>
        <v>Onderhoud45</v>
      </c>
      <c r="C198" s="13" t="str">
        <f>IFERROR(VLOOKUP($B198,Datasheet!$B:$J,9,FALSE),"")</f>
        <v/>
      </c>
      <c r="D198" s="23">
        <f>IFERROR(VLOOKUP($B198,Datasheet!$B:$I,D$2,FALSE),0)</f>
        <v>0</v>
      </c>
      <c r="E198" s="23">
        <f>IFERROR(VLOOKUP($B198,Datasheet!$B:$I,E$2,FALSE),0)</f>
        <v>0</v>
      </c>
      <c r="F198" s="23">
        <f>IFERROR(VLOOKUP($B198,Datasheet!$B:$I,F$2,FALSE),0)</f>
        <v>0</v>
      </c>
      <c r="G198" s="48"/>
    </row>
    <row r="199" spans="2:7">
      <c r="B199" s="13" t="str">
        <f t="shared" si="7"/>
        <v>Onderhoud46</v>
      </c>
      <c r="C199" s="13" t="str">
        <f>IFERROR(VLOOKUP($B199,Datasheet!$B:$J,9,FALSE),"")</f>
        <v/>
      </c>
      <c r="D199" s="23">
        <f>IFERROR(VLOOKUP($B199,Datasheet!$B:$I,D$2,FALSE),0)</f>
        <v>0</v>
      </c>
      <c r="E199" s="23">
        <f>IFERROR(VLOOKUP($B199,Datasheet!$B:$I,E$2,FALSE),0)</f>
        <v>0</v>
      </c>
      <c r="F199" s="23">
        <f>IFERROR(VLOOKUP($B199,Datasheet!$B:$I,F$2,FALSE),0)</f>
        <v>0</v>
      </c>
      <c r="G199" s="48"/>
    </row>
    <row r="200" spans="2:7">
      <c r="B200" s="13" t="str">
        <f t="shared" si="7"/>
        <v>Onderhoud47</v>
      </c>
      <c r="C200" s="13" t="str">
        <f>IFERROR(VLOOKUP($B200,Datasheet!$B:$J,9,FALSE),"")</f>
        <v/>
      </c>
      <c r="D200" s="23">
        <f>IFERROR(VLOOKUP($B200,Datasheet!$B:$I,D$2,FALSE),0)</f>
        <v>0</v>
      </c>
      <c r="E200" s="23">
        <f>IFERROR(VLOOKUP($B200,Datasheet!$B:$I,E$2,FALSE),0)</f>
        <v>0</v>
      </c>
      <c r="F200" s="23">
        <f>IFERROR(VLOOKUP($B200,Datasheet!$B:$I,F$2,FALSE),0)</f>
        <v>0</v>
      </c>
      <c r="G200" s="48"/>
    </row>
    <row r="201" spans="2:7">
      <c r="B201" s="13" t="str">
        <f t="shared" si="7"/>
        <v>Onderhoud48</v>
      </c>
      <c r="C201" s="13" t="str">
        <f>IFERROR(VLOOKUP($B201,Datasheet!$B:$J,9,FALSE),"")</f>
        <v/>
      </c>
      <c r="D201" s="23">
        <f>IFERROR(VLOOKUP($B201,Datasheet!$B:$I,D$2,FALSE),0)</f>
        <v>0</v>
      </c>
      <c r="E201" s="23">
        <f>IFERROR(VLOOKUP($B201,Datasheet!$B:$I,E$2,FALSE),0)</f>
        <v>0</v>
      </c>
      <c r="F201" s="23">
        <f>IFERROR(VLOOKUP($B201,Datasheet!$B:$I,F$2,FALSE),0)</f>
        <v>0</v>
      </c>
      <c r="G201" s="48"/>
    </row>
    <row r="202" spans="2:7">
      <c r="B202" s="13" t="str">
        <f t="shared" si="7"/>
        <v>Onderhoud49</v>
      </c>
      <c r="C202" s="13" t="str">
        <f>IFERROR(VLOOKUP($B202,Datasheet!$B:$J,9,FALSE),"")</f>
        <v/>
      </c>
      <c r="D202" s="23">
        <f>IFERROR(VLOOKUP($B202,Datasheet!$B:$I,D$2,FALSE),0)</f>
        <v>0</v>
      </c>
      <c r="E202" s="23">
        <f>IFERROR(VLOOKUP($B202,Datasheet!$B:$I,E$2,FALSE),0)</f>
        <v>0</v>
      </c>
      <c r="F202" s="23">
        <f>IFERROR(VLOOKUP($B202,Datasheet!$B:$I,F$2,FALSE),0)</f>
        <v>0</v>
      </c>
      <c r="G202" s="48"/>
    </row>
    <row r="203" spans="2:7">
      <c r="B203" s="13" t="str">
        <f t="shared" si="7"/>
        <v>Onderhoud50</v>
      </c>
      <c r="C203" s="13" t="str">
        <f>IFERROR(VLOOKUP($B203,Datasheet!$B:$J,9,FALSE),"")</f>
        <v/>
      </c>
      <c r="D203" s="23">
        <f>IFERROR(VLOOKUP($B203,Datasheet!$B:$I,D$2,FALSE),0)</f>
        <v>0</v>
      </c>
      <c r="E203" s="23">
        <f>IFERROR(VLOOKUP($B203,Datasheet!$B:$I,E$2,FALSE),0)</f>
        <v>0</v>
      </c>
      <c r="F203" s="23">
        <f>IFERROR(VLOOKUP($B203,Datasheet!$B:$I,F$2,FALSE),0)</f>
        <v>0</v>
      </c>
      <c r="G203" s="4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4"/>
  <sheetViews>
    <sheetView workbookViewId="0">
      <selection activeCell="A2" sqref="A2:D3"/>
    </sheetView>
  </sheetViews>
  <sheetFormatPr defaultRowHeight="14.5"/>
  <cols>
    <col min="1" max="1" width="17.08984375" style="54" customWidth="1"/>
    <col min="2" max="2" width="18.36328125" style="54" customWidth="1"/>
    <col min="3" max="3" width="31.26953125" style="77" customWidth="1"/>
    <col min="4" max="4" width="14.81640625" style="54" customWidth="1"/>
  </cols>
  <sheetData>
    <row r="1" spans="1:4" s="71" customFormat="1" ht="48" customHeight="1">
      <c r="A1" s="72" t="s">
        <v>95</v>
      </c>
      <c r="B1" s="72" t="s">
        <v>132</v>
      </c>
      <c r="C1" s="75" t="s">
        <v>133</v>
      </c>
      <c r="D1" s="75" t="s">
        <v>134</v>
      </c>
    </row>
    <row r="2" spans="1:4">
      <c r="A2" s="73"/>
      <c r="B2" s="74"/>
      <c r="C2" s="76"/>
      <c r="D2" s="73"/>
    </row>
    <row r="3" spans="1:4">
      <c r="A3" s="73"/>
      <c r="B3" s="74"/>
      <c r="C3" s="76"/>
      <c r="D3" s="73"/>
    </row>
    <row r="4" spans="1:4">
      <c r="A4" s="73"/>
      <c r="B4" s="73"/>
      <c r="C4" s="76"/>
      <c r="D4" s="73"/>
    </row>
    <row r="5" spans="1:4">
      <c r="A5" s="73"/>
      <c r="B5" s="73"/>
      <c r="C5" s="76"/>
      <c r="D5" s="73"/>
    </row>
    <row r="6" spans="1:4">
      <c r="A6" s="73"/>
      <c r="B6" s="73"/>
      <c r="C6" s="76"/>
      <c r="D6" s="73"/>
    </row>
    <row r="7" spans="1:4">
      <c r="A7" s="73"/>
      <c r="B7" s="73"/>
      <c r="C7" s="76"/>
      <c r="D7" s="73"/>
    </row>
    <row r="8" spans="1:4">
      <c r="A8" s="73"/>
      <c r="B8" s="73"/>
      <c r="C8" s="76"/>
      <c r="D8" s="73"/>
    </row>
    <row r="9" spans="1:4">
      <c r="A9" s="73"/>
      <c r="B9" s="73"/>
      <c r="C9" s="76"/>
      <c r="D9" s="73"/>
    </row>
    <row r="10" spans="1:4">
      <c r="A10" s="73"/>
      <c r="B10" s="73"/>
      <c r="C10" s="76"/>
      <c r="D10" s="73"/>
    </row>
    <row r="11" spans="1:4">
      <c r="A11" s="73"/>
      <c r="B11" s="73"/>
      <c r="C11" s="76"/>
      <c r="D11" s="73"/>
    </row>
    <row r="12" spans="1:4">
      <c r="A12" s="73"/>
      <c r="B12" s="73"/>
      <c r="C12" s="76"/>
      <c r="D12" s="73"/>
    </row>
    <row r="13" spans="1:4">
      <c r="A13" s="73"/>
      <c r="B13" s="73"/>
      <c r="C13" s="76"/>
      <c r="D13" s="73"/>
    </row>
    <row r="14" spans="1:4">
      <c r="A14" s="73"/>
      <c r="B14" s="73"/>
      <c r="C14" s="76"/>
      <c r="D14" s="73"/>
    </row>
    <row r="15" spans="1:4">
      <c r="A15" s="73"/>
      <c r="B15" s="73"/>
      <c r="C15" s="76"/>
      <c r="D15" s="73"/>
    </row>
    <row r="16" spans="1:4">
      <c r="A16" s="73"/>
      <c r="B16" s="73"/>
      <c r="C16" s="76"/>
      <c r="D16" s="73"/>
    </row>
    <row r="17" spans="1:4">
      <c r="A17" s="73"/>
      <c r="B17" s="73"/>
      <c r="C17" s="76"/>
      <c r="D17" s="73"/>
    </row>
    <row r="18" spans="1:4">
      <c r="A18" s="73"/>
      <c r="B18" s="73"/>
      <c r="C18" s="76"/>
      <c r="D18" s="73"/>
    </row>
    <row r="19" spans="1:4">
      <c r="A19" s="73"/>
      <c r="B19" s="73"/>
      <c r="C19" s="76"/>
      <c r="D19" s="73"/>
    </row>
    <row r="20" spans="1:4">
      <c r="A20" s="73"/>
      <c r="B20" s="73"/>
      <c r="C20" s="76"/>
      <c r="D20" s="73"/>
    </row>
    <row r="21" spans="1:4">
      <c r="A21" s="73"/>
      <c r="B21" s="73"/>
      <c r="C21" s="76"/>
      <c r="D21" s="73"/>
    </row>
    <row r="22" spans="1:4">
      <c r="A22" s="73"/>
      <c r="B22" s="73"/>
      <c r="C22" s="76"/>
      <c r="D22" s="73"/>
    </row>
    <row r="23" spans="1:4">
      <c r="A23" s="73"/>
      <c r="B23" s="73"/>
      <c r="C23" s="76"/>
      <c r="D23" s="73"/>
    </row>
    <row r="24" spans="1:4">
      <c r="A24" s="73"/>
      <c r="B24" s="73"/>
      <c r="C24" s="76"/>
      <c r="D24" s="73"/>
    </row>
    <row r="25" spans="1:4">
      <c r="A25" s="73"/>
      <c r="B25" s="73"/>
      <c r="C25" s="76"/>
      <c r="D25" s="73"/>
    </row>
    <row r="26" spans="1:4">
      <c r="A26" s="73"/>
      <c r="B26" s="73"/>
      <c r="C26" s="76"/>
      <c r="D26" s="73"/>
    </row>
    <row r="27" spans="1:4">
      <c r="A27" s="73"/>
      <c r="B27" s="73"/>
      <c r="C27" s="76"/>
      <c r="D27" s="73"/>
    </row>
    <row r="28" spans="1:4">
      <c r="A28" s="73"/>
      <c r="B28" s="73"/>
      <c r="C28" s="76"/>
      <c r="D28" s="73"/>
    </row>
    <row r="29" spans="1:4">
      <c r="A29" s="73"/>
      <c r="B29" s="73"/>
      <c r="C29" s="76"/>
      <c r="D29" s="73"/>
    </row>
    <row r="30" spans="1:4">
      <c r="A30" s="73"/>
      <c r="B30" s="73"/>
      <c r="C30" s="76"/>
      <c r="D30" s="73"/>
    </row>
    <row r="31" spans="1:4">
      <c r="A31" s="73"/>
      <c r="B31" s="73"/>
      <c r="C31" s="76"/>
      <c r="D31" s="73"/>
    </row>
    <row r="32" spans="1:4">
      <c r="A32" s="73"/>
      <c r="B32" s="73"/>
      <c r="C32" s="76"/>
      <c r="D32" s="73"/>
    </row>
    <row r="33" spans="1:4">
      <c r="A33" s="73"/>
      <c r="B33" s="73"/>
      <c r="C33" s="76"/>
      <c r="D33" s="73"/>
    </row>
    <row r="34" spans="1:4">
      <c r="A34" s="73"/>
      <c r="B34" s="73"/>
      <c r="C34" s="76"/>
      <c r="D34" s="7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E10"/>
  <sheetViews>
    <sheetView workbookViewId="0">
      <selection activeCell="C27" sqref="C27"/>
    </sheetView>
  </sheetViews>
  <sheetFormatPr defaultRowHeight="14.5"/>
  <cols>
    <col min="1" max="1" width="9.08984375" style="80"/>
    <col min="2" max="2" width="50" style="80" customWidth="1"/>
    <col min="3" max="3" width="26.6328125" style="80" customWidth="1"/>
    <col min="4" max="4" width="45.7265625" style="81" customWidth="1"/>
  </cols>
  <sheetData>
    <row r="1" spans="1:83" s="71" customFormat="1">
      <c r="A1" s="78" t="s">
        <v>135</v>
      </c>
      <c r="B1" s="78" t="s">
        <v>120</v>
      </c>
      <c r="C1" s="78" t="s">
        <v>136</v>
      </c>
      <c r="D1" s="79" t="s">
        <v>137</v>
      </c>
    </row>
    <row r="3" spans="1:83">
      <c r="CD3" t="s">
        <v>139</v>
      </c>
      <c r="CE3" t="s">
        <v>140</v>
      </c>
    </row>
    <row r="4" spans="1:83">
      <c r="CD4" t="s">
        <v>138</v>
      </c>
      <c r="CE4" t="s">
        <v>141</v>
      </c>
    </row>
    <row r="5" spans="1:83">
      <c r="CD5" t="s">
        <v>142</v>
      </c>
      <c r="CE5" t="s">
        <v>143</v>
      </c>
    </row>
    <row r="6" spans="1:83">
      <c r="CD6" t="s">
        <v>144</v>
      </c>
      <c r="CE6" t="s">
        <v>145</v>
      </c>
    </row>
    <row r="7" spans="1:83">
      <c r="CD7" t="s">
        <v>146</v>
      </c>
      <c r="CE7" t="s">
        <v>147</v>
      </c>
    </row>
    <row r="8" spans="1:83">
      <c r="CD8" t="s">
        <v>148</v>
      </c>
    </row>
    <row r="9" spans="1:83">
      <c r="CD9" t="s">
        <v>149</v>
      </c>
    </row>
    <row r="10" spans="1:83">
      <c r="CD10" t="s">
        <v>150</v>
      </c>
    </row>
  </sheetData>
  <dataValidations count="2">
    <dataValidation type="list" allowBlank="1" showInputMessage="1" showErrorMessage="1" sqref="CD3:CD10 A1:A1048576" xr:uid="{00000000-0002-0000-0800-000000000000}">
      <formula1>$CD$3:$CD$10</formula1>
    </dataValidation>
    <dataValidation type="list" allowBlank="1" showInputMessage="1" showErrorMessage="1" sqref="C1:C1048576" xr:uid="{00000000-0002-0000-0800-000001000000}">
      <formula1>$CE$3:$CE$7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I D A A B Q S w M E F A A C A A g A u H x / U g 8 z + g y i A A A A 9 Q A A A B I A H A B D b 2 5 m a W c v U G F j a 2 F n Z S 5 4 b W w g o h g A K K A U A A A A A A A A A A A A A A A A A A A A A A A A A A A A h Y + x D o I w F E V / h X S n L X V R 8 i i D K x g T E + P a l A q N 8 D B Q L P / m 4 C f 5 C 2 I U d X O 8 5 5 7 h 3 v v 1 B u n Y 1 M H F d L 1 t M S E R 5 S Q w q N v C Y p m Q w R 3 D J U k l b J U + q d I E k 4 x 9 P P Z F Q i r n z j F j 3 n v q F 7 T t S i Y 4 j 9 g h z 3 a 6 M o 0 i H 9 n + l 0 O L v V O o D Z G w f 4 2 R g q 4 i K r i g H N j M I L f 4 7 c U 0 9 9 n + Q F g P t R s 6 I 7 E O N x m w O Q J 7 X 5 A P U E s D B B Q A A g A I A L h 8 f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4 f H 9 S K I p H u A 4 A A A A R A A A A E w A c A E Z v c m 1 1 b G F z L 1 N l Y 3 R p b 2 4 x L m 0 g o h g A K K A U A A A A A A A A A A A A A A A A A A A A A A A A A A A A K 0 5 N L s n M z 1 M I h t C G 1 g B Q S w E C L Q A U A A I A C A C 4 f H 9 S D z P 6 D K I A A A D 1 A A A A E g A A A A A A A A A A A A A A A A A A A A A A Q 2 9 u Z m l n L 1 B h Y 2 t h Z 2 U u e G 1 s U E s B A i 0 A F A A C A A g A u H x / U g / K 6 a u k A A A A 6 Q A A A B M A A A A A A A A A A A A A A A A A 7 g A A A F t D b 2 5 0 Z W 5 0 X 1 R 5 c G V z X S 5 4 b W x Q S w E C L Q A U A A I A C A C 4 f H 9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q W k h H 4 m 2 0 e V H j z f C g e H e Q A A A A A C A A A A A A A Q Z g A A A A E A A C A A A A C Q l V Z b i s Q K S U 0 v U b q i V g F x 7 N / 1 g s z S r E 5 j j 8 Y F H i u 1 f g A A A A A O g A A A A A I A A C A A A A A a H c L 9 V k T K M p 4 M V i N n 5 I 8 G 8 E u K 2 N H c G K A a j I 1 Z U m W 7 v l A A A A D 6 1 f h m y + C G 5 E 0 K X j S 7 t C 3 F y R B x g v P P v F V x 0 k Y N W D Y S d N n Y S 3 N u y e N k O l P T 5 U e I T I e c e 0 6 5 J n T 9 B L F 9 C H o x j X U I / 9 c i r Z Z 3 k s U 3 m p Y X c W M 2 X E A A A A C M 6 q 4 Y x T q R a / 0 O r d 5 z 4 O X z K z 7 8 x F X k V c R O I m E B R b Z y S c g M x s 8 d w C D a w y S K N u r S X v F 9 V n 6 + H o A r W P E n c l D O n k J U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70D6C24DEBC479B64B84AC95670E3" ma:contentTypeVersion="0" ma:contentTypeDescription="Create a new document." ma:contentTypeScope="" ma:versionID="c4e3a5ebed42d2242e10ca3a3cf62cd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02069B-ED86-4879-8970-C9F28424AC92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CF4A1BE-2428-4739-AAEF-240CC529EA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F1DD84-F993-47C2-B007-C2C702EABEA1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5A4D8E9-BEA2-4294-AE64-ACA3614CE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12</vt:i4>
      </vt:variant>
    </vt:vector>
  </HeadingPairs>
  <TitlesOfParts>
    <vt:vector size="21" baseType="lpstr">
      <vt:lpstr>Start</vt:lpstr>
      <vt:lpstr>Guide</vt:lpstr>
      <vt:lpstr>Settings</vt:lpstr>
      <vt:lpstr>Projects</vt:lpstr>
      <vt:lpstr>Report</vt:lpstr>
      <vt:lpstr>Datasheet</vt:lpstr>
      <vt:lpstr>Datasheet_report</vt:lpstr>
      <vt:lpstr>Wijzigingen</vt:lpstr>
      <vt:lpstr>Projecten buiten PPM met impact</vt:lpstr>
      <vt:lpstr>Guide!Afdrukbereik</vt:lpstr>
      <vt:lpstr>Projects!Afdrukbereik</vt:lpstr>
      <vt:lpstr>Report!Afdrukbereik</vt:lpstr>
      <vt:lpstr>Settings!Afdrukbereik</vt:lpstr>
      <vt:lpstr>Start!Afdrukbereik</vt:lpstr>
      <vt:lpstr>IND_1</vt:lpstr>
      <vt:lpstr>IND_2</vt:lpstr>
      <vt:lpstr>INVEST_1</vt:lpstr>
      <vt:lpstr>INVEST_2</vt:lpstr>
      <vt:lpstr>INVEST_3</vt:lpstr>
      <vt:lpstr>INVEST_4</vt:lpstr>
      <vt:lpstr>SELECTOR</vt:lpstr>
    </vt:vector>
  </TitlesOfParts>
  <Manager>Roel Nentjes</Manager>
  <Company>1Roel Management &amp; Consultancy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Portfolio Prioriteringstool</dc:title>
  <dc:subject>Portfolio Management</dc:subject>
  <dc:creator/>
  <cp:keywords>Prioriteringsmodel</cp:keywords>
  <cp:lastModifiedBy>roel</cp:lastModifiedBy>
  <cp:lastPrinted>2018-06-19T09:29:53Z</cp:lastPrinted>
  <dcterms:created xsi:type="dcterms:W3CDTF">2014-04-18T07:30:11Z</dcterms:created>
  <dcterms:modified xsi:type="dcterms:W3CDTF">2023-09-13T13:52:34Z</dcterms:modified>
  <cp:category>Tools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0x01010010B70D6C24DEBC479B64B84AC95670E3</vt:lpwstr>
  </property>
</Properties>
</file>